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0" windowWidth="12120" windowHeight="9060" tabRatio="648" activeTab="0"/>
  </bookViews>
  <sheets>
    <sheet name="1.17" sheetId="1" r:id="rId1"/>
    <sheet name="2.17" sheetId="2" r:id="rId2"/>
    <sheet name="3.17" sheetId="3" r:id="rId3"/>
    <sheet name="4.17" sheetId="4" r:id="rId4"/>
    <sheet name="5.17" sheetId="5" r:id="rId5"/>
    <sheet name="6.17" sheetId="6" r:id="rId6"/>
    <sheet name="7.17" sheetId="7" r:id="rId7"/>
    <sheet name="8.17" sheetId="8" r:id="rId8"/>
    <sheet name="9.17" sheetId="9" r:id="rId9"/>
    <sheet name="10.17" sheetId="10" r:id="rId10"/>
    <sheet name="11.17" sheetId="11" r:id="rId11"/>
    <sheet name="12.17" sheetId="12" r:id="rId12"/>
  </sheets>
  <definedNames/>
  <calcPr fullCalcOnLoad="1"/>
</workbook>
</file>

<file path=xl/comments1.xml><?xml version="1.0" encoding="utf-8"?>
<comments xmlns="http://schemas.openxmlformats.org/spreadsheetml/2006/main">
  <authors>
    <author>עמוס זמיר</author>
    <author>rany</author>
  </authors>
  <commentList>
    <comment ref="H5" authorId="0">
      <text>
        <r>
          <rPr>
            <sz val="8"/>
            <rFont val="Tahoma"/>
            <family val="2"/>
          </rPr>
          <t xml:space="preserve">אנא ציין את מספר תיק המדען היכן שמופיע קו
</t>
        </r>
      </text>
    </comment>
    <comment ref="M5" authorId="1">
      <text>
        <r>
          <rPr>
            <sz val="8"/>
            <rFont val="Tahoma"/>
            <family val="2"/>
          </rPr>
          <t>ניתן לשנות כותרת זו בהתאם  למשימות הנהוגות בחברה</t>
        </r>
      </text>
    </comment>
    <comment ref="N5" authorId="1">
      <text>
        <r>
          <rPr>
            <sz val="8"/>
            <rFont val="Tahoma"/>
            <family val="2"/>
          </rPr>
          <t>ניתן לשנות כותרת זו בהתאם  למשימות הנהוגות בחברה</t>
        </r>
      </text>
    </comment>
    <comment ref="S5" authorId="0">
      <text>
        <r>
          <rPr>
            <sz val="8"/>
            <rFont val="Tahoma"/>
            <family val="2"/>
          </rPr>
          <t xml:space="preserve">הערה: אם הרקע אדום - מופיע מספר השעות הוקצו מעבר לזמן העבודה בפועל; אם הרקע כחול - מופיע מספר השעות שטרם הוקצו במלואן.
</t>
        </r>
      </text>
    </comment>
    <comment ref="K5" authorId="1">
      <text>
        <r>
          <rPr>
            <sz val="8"/>
            <rFont val="Tahoma"/>
            <family val="2"/>
          </rPr>
          <t>ניתן לשנות כותרת זו בהתאם  למשימות הנהוגות בחברה</t>
        </r>
      </text>
    </comment>
    <comment ref="L5" authorId="1">
      <text>
        <r>
          <rPr>
            <sz val="8"/>
            <rFont val="Tahoma"/>
            <family val="2"/>
          </rPr>
          <t>ניתן לשנות כותרת זו בהתאם  למשימות הנהוגות בחברה</t>
        </r>
      </text>
    </comment>
    <comment ref="I5" authorId="0">
      <text>
        <r>
          <rPr>
            <sz val="8"/>
            <rFont val="Tahoma"/>
            <family val="2"/>
          </rPr>
          <t xml:space="preserve">אנא ציין את מספר תיק המדען היכן שמופיע קו
</t>
        </r>
      </text>
    </comment>
    <comment ref="J5" authorId="0">
      <text>
        <r>
          <rPr>
            <sz val="8"/>
            <rFont val="Tahoma"/>
            <family val="2"/>
          </rPr>
          <t xml:space="preserve">אנא ציין את מספר תיק המדען היכן שמופיע קו
</t>
        </r>
      </text>
    </comment>
  </commentList>
</comments>
</file>

<file path=xl/comments10.xml><?xml version="1.0" encoding="utf-8"?>
<comments xmlns="http://schemas.openxmlformats.org/spreadsheetml/2006/main">
  <authors>
    <author>rany</author>
    <author>עמוס זמיר</author>
  </authors>
  <commentList>
    <comment ref="K5" authorId="0">
      <text>
        <r>
          <rPr>
            <sz val="8"/>
            <rFont val="Tahoma"/>
            <family val="2"/>
          </rPr>
          <t>ניתן לשנות כותרת זו בהתאם  למשימות הנהוגות בחברה</t>
        </r>
      </text>
    </comment>
    <comment ref="L5" authorId="0">
      <text>
        <r>
          <rPr>
            <sz val="8"/>
            <rFont val="Tahoma"/>
            <family val="2"/>
          </rPr>
          <t>ניתן לשנות כותרת זו בהתאם  למשימות הנהוגות בחברה</t>
        </r>
      </text>
    </comment>
    <comment ref="M5" authorId="0">
      <text>
        <r>
          <rPr>
            <sz val="8"/>
            <rFont val="Tahoma"/>
            <family val="2"/>
          </rPr>
          <t>ניתן לשנות כותרת זו בהתאם  למשימות הנהוגות בחברה</t>
        </r>
      </text>
    </comment>
    <comment ref="N5" authorId="0">
      <text>
        <r>
          <rPr>
            <sz val="8"/>
            <rFont val="Tahoma"/>
            <family val="2"/>
          </rPr>
          <t>ניתן לשנות כותרת זו בהתאם  למשימות הנהוגות בחברה</t>
        </r>
      </text>
    </comment>
    <comment ref="S5" authorId="1">
      <text>
        <r>
          <rPr>
            <sz val="8"/>
            <rFont val="Tahoma"/>
            <family val="2"/>
          </rPr>
          <t xml:space="preserve">הערה: אם הרקע אדום - מופיע מספר השעות הוקצו מעבר לזמן העבודה בפועל; אם הרקע כחול - מופיע מספר השעות שטרם הוקצו במלואן.
</t>
        </r>
      </text>
    </comment>
    <comment ref="H5" authorId="1">
      <text>
        <r>
          <rPr>
            <sz val="8"/>
            <rFont val="Tahoma"/>
            <family val="2"/>
          </rPr>
          <t xml:space="preserve">אנא ציין את מספר תיק המדען היכן שמופיע קו
</t>
        </r>
      </text>
    </comment>
    <comment ref="I5" authorId="1">
      <text>
        <r>
          <rPr>
            <sz val="8"/>
            <rFont val="Tahoma"/>
            <family val="2"/>
          </rPr>
          <t xml:space="preserve">אנא ציין את מספר תיק המדען היכן שמופיע קו
</t>
        </r>
      </text>
    </comment>
    <comment ref="J5" authorId="1">
      <text>
        <r>
          <rPr>
            <sz val="8"/>
            <rFont val="Tahoma"/>
            <family val="2"/>
          </rPr>
          <t xml:space="preserve">אנא ציין את מספר תיק המדען היכן שמופיע קו
</t>
        </r>
      </text>
    </comment>
  </commentList>
</comments>
</file>

<file path=xl/comments11.xml><?xml version="1.0" encoding="utf-8"?>
<comments xmlns="http://schemas.openxmlformats.org/spreadsheetml/2006/main">
  <authors>
    <author>rany</author>
    <author>עמוס זמיר</author>
  </authors>
  <commentList>
    <comment ref="K5" authorId="0">
      <text>
        <r>
          <rPr>
            <sz val="8"/>
            <rFont val="Tahoma"/>
            <family val="2"/>
          </rPr>
          <t>ניתן לשנות כותרת זו בהתאם  למשימות הנהוגות בחברה</t>
        </r>
      </text>
    </comment>
    <comment ref="L5" authorId="0">
      <text>
        <r>
          <rPr>
            <sz val="8"/>
            <rFont val="Tahoma"/>
            <family val="2"/>
          </rPr>
          <t>ניתן לשנות כותרת זו בהתאם  למשימות הנהוגות בחברה</t>
        </r>
      </text>
    </comment>
    <comment ref="M5" authorId="0">
      <text>
        <r>
          <rPr>
            <sz val="8"/>
            <rFont val="Tahoma"/>
            <family val="2"/>
          </rPr>
          <t>ניתן לשנות כותרת זו בהתאם  למשימות הנהוגות בחברה</t>
        </r>
      </text>
    </comment>
    <comment ref="N5" authorId="0">
      <text>
        <r>
          <rPr>
            <sz val="8"/>
            <rFont val="Tahoma"/>
            <family val="2"/>
          </rPr>
          <t>ניתן לשנות כותרת זו בהתאם  למשימות הנהוגות בחברה</t>
        </r>
      </text>
    </comment>
    <comment ref="S5" authorId="1">
      <text>
        <r>
          <rPr>
            <sz val="8"/>
            <rFont val="Tahoma"/>
            <family val="2"/>
          </rPr>
          <t xml:space="preserve">הערה: אם הרקע אדום - מופיע מספר השעות הוקצו מעבר לזמן העבודה בפועל; אם הרקע כחול - מופיע מספר השעות שטרם הוקצו במלואן.
</t>
        </r>
      </text>
    </comment>
    <comment ref="H5" authorId="1">
      <text>
        <r>
          <rPr>
            <sz val="8"/>
            <rFont val="Tahoma"/>
            <family val="2"/>
          </rPr>
          <t xml:space="preserve">אנא ציין את מספר תיק המדען היכן שמופיע קו
</t>
        </r>
      </text>
    </comment>
    <comment ref="I5" authorId="1">
      <text>
        <r>
          <rPr>
            <sz val="8"/>
            <rFont val="Tahoma"/>
            <family val="2"/>
          </rPr>
          <t xml:space="preserve">אנא ציין את מספר תיק המדען היכן שמופיע קו
</t>
        </r>
      </text>
    </comment>
    <comment ref="J5" authorId="1">
      <text>
        <r>
          <rPr>
            <sz val="8"/>
            <rFont val="Tahoma"/>
            <family val="2"/>
          </rPr>
          <t xml:space="preserve">אנא ציין את מספר תיק המדען היכן שמופיע קו
</t>
        </r>
      </text>
    </comment>
  </commentList>
</comments>
</file>

<file path=xl/comments12.xml><?xml version="1.0" encoding="utf-8"?>
<comments xmlns="http://schemas.openxmlformats.org/spreadsheetml/2006/main">
  <authors>
    <author>rany</author>
    <author>עמוס זמיר</author>
  </authors>
  <commentList>
    <comment ref="K5" authorId="0">
      <text>
        <r>
          <rPr>
            <sz val="8"/>
            <rFont val="Tahoma"/>
            <family val="2"/>
          </rPr>
          <t>ניתן לשנות כותרת זו בהתאם  למשימות הנהוגות בחברה</t>
        </r>
      </text>
    </comment>
    <comment ref="L5" authorId="0">
      <text>
        <r>
          <rPr>
            <sz val="8"/>
            <rFont val="Tahoma"/>
            <family val="2"/>
          </rPr>
          <t>ניתן לשנות כותרת זו בהתאם  למשימות הנהוגות בחברה</t>
        </r>
      </text>
    </comment>
    <comment ref="M5" authorId="0">
      <text>
        <r>
          <rPr>
            <sz val="8"/>
            <rFont val="Tahoma"/>
            <family val="2"/>
          </rPr>
          <t>ניתן לשנות כותרת זו בהתאם  למשימות הנהוגות בחברה</t>
        </r>
      </text>
    </comment>
    <comment ref="N5" authorId="0">
      <text>
        <r>
          <rPr>
            <sz val="8"/>
            <rFont val="Tahoma"/>
            <family val="2"/>
          </rPr>
          <t>ניתן לשנות כותרת זו בהתאם  למשימות הנהוגות בחברה</t>
        </r>
      </text>
    </comment>
    <comment ref="S5" authorId="1">
      <text>
        <r>
          <rPr>
            <sz val="8"/>
            <rFont val="Tahoma"/>
            <family val="2"/>
          </rPr>
          <t xml:space="preserve">הערה: אם הרקע אדום - מופיע מספר השעות הוקצו מעבר לזמן העבודה בפועל; אם הרקע כחול - מופיע מספר השעות שטרם הוקצו במלואן.
</t>
        </r>
      </text>
    </comment>
    <comment ref="H5" authorId="1">
      <text>
        <r>
          <rPr>
            <sz val="8"/>
            <rFont val="Tahoma"/>
            <family val="2"/>
          </rPr>
          <t xml:space="preserve">אנא ציין את מספר תיק המדען היכן שמופיע קו
</t>
        </r>
      </text>
    </comment>
    <comment ref="I5" authorId="1">
      <text>
        <r>
          <rPr>
            <sz val="8"/>
            <rFont val="Tahoma"/>
            <family val="2"/>
          </rPr>
          <t xml:space="preserve">אנא ציין את מספר תיק המדען היכן שמופיע קו
</t>
        </r>
      </text>
    </comment>
    <comment ref="J5" authorId="1">
      <text>
        <r>
          <rPr>
            <sz val="8"/>
            <rFont val="Tahoma"/>
            <family val="2"/>
          </rPr>
          <t xml:space="preserve">אנא ציין את מספר תיק המדען היכן שמופיע קו
</t>
        </r>
      </text>
    </comment>
  </commentList>
</comments>
</file>

<file path=xl/comments2.xml><?xml version="1.0" encoding="utf-8"?>
<comments xmlns="http://schemas.openxmlformats.org/spreadsheetml/2006/main">
  <authors>
    <author>עמוס זמיר</author>
    <author>rany</author>
  </authors>
  <commentList>
    <comment ref="H5" authorId="0">
      <text>
        <r>
          <rPr>
            <sz val="8"/>
            <rFont val="Tahoma"/>
            <family val="2"/>
          </rPr>
          <t xml:space="preserve">אנא ציין את מספר תיק המדען היכן שמופיע קו
</t>
        </r>
      </text>
    </comment>
    <comment ref="I5" authorId="0">
      <text>
        <r>
          <rPr>
            <sz val="8"/>
            <rFont val="Tahoma"/>
            <family val="2"/>
          </rPr>
          <t xml:space="preserve">אנא ציין את מספר תיק המדען היכן שמופיע קו
</t>
        </r>
      </text>
    </comment>
    <comment ref="J5" authorId="0">
      <text>
        <r>
          <rPr>
            <sz val="8"/>
            <rFont val="Tahoma"/>
            <family val="2"/>
          </rPr>
          <t xml:space="preserve">אנא ציין את מספר תיק המדען היכן שמופיע קו
</t>
        </r>
      </text>
    </comment>
    <comment ref="K5" authorId="1">
      <text>
        <r>
          <rPr>
            <sz val="8"/>
            <rFont val="Tahoma"/>
            <family val="2"/>
          </rPr>
          <t>ניתן לשנות כותרת זו בהתאם  למשימות הנהוגות בחברה</t>
        </r>
      </text>
    </comment>
    <comment ref="L5" authorId="1">
      <text>
        <r>
          <rPr>
            <sz val="8"/>
            <rFont val="Tahoma"/>
            <family val="2"/>
          </rPr>
          <t>ניתן לשנות כותרת זו בהתאם  למשימות הנהוגות בחברה</t>
        </r>
      </text>
    </comment>
    <comment ref="M5" authorId="1">
      <text>
        <r>
          <rPr>
            <sz val="8"/>
            <rFont val="Tahoma"/>
            <family val="2"/>
          </rPr>
          <t>ניתן לשנות כותרת זו בהתאם  למשימות הנהוגות בחברה</t>
        </r>
      </text>
    </comment>
    <comment ref="N5" authorId="1">
      <text>
        <r>
          <rPr>
            <sz val="8"/>
            <rFont val="Tahoma"/>
            <family val="2"/>
          </rPr>
          <t>ניתן לשנות כותרת זו בהתאם  למשימות הנהוגות בחברה</t>
        </r>
      </text>
    </comment>
    <comment ref="S5" authorId="0">
      <text>
        <r>
          <rPr>
            <sz val="8"/>
            <rFont val="Tahoma"/>
            <family val="2"/>
          </rPr>
          <t xml:space="preserve">הערה: אם הרקע אדום - מופיע מספר השעות הוקצו מעבר לזמן העבודה בפועל; אם הרקע כחול - מופיע מספר השעות שטרם הוקצו במלואן.
</t>
        </r>
      </text>
    </comment>
  </commentList>
</comments>
</file>

<file path=xl/comments3.xml><?xml version="1.0" encoding="utf-8"?>
<comments xmlns="http://schemas.openxmlformats.org/spreadsheetml/2006/main">
  <authors>
    <author>rany</author>
    <author>עמוס זמיר</author>
  </authors>
  <commentList>
    <comment ref="K5" authorId="0">
      <text>
        <r>
          <rPr>
            <sz val="8"/>
            <rFont val="Tahoma"/>
            <family val="2"/>
          </rPr>
          <t>ניתן לשנות כותרת זו בהתאם  למשימות הנהוגות בחברה</t>
        </r>
      </text>
    </comment>
    <comment ref="L5" authorId="0">
      <text>
        <r>
          <rPr>
            <sz val="8"/>
            <rFont val="Tahoma"/>
            <family val="2"/>
          </rPr>
          <t>ניתן לשנות כותרת זו בהתאם  למשימות הנהוגות בחברה</t>
        </r>
      </text>
    </comment>
    <comment ref="M5" authorId="0">
      <text>
        <r>
          <rPr>
            <sz val="8"/>
            <rFont val="Tahoma"/>
            <family val="2"/>
          </rPr>
          <t>ניתן לשנות כותרת זו בהתאם  למשימות הנהוגות בחברה</t>
        </r>
      </text>
    </comment>
    <comment ref="N5" authorId="0">
      <text>
        <r>
          <rPr>
            <sz val="8"/>
            <rFont val="Tahoma"/>
            <family val="2"/>
          </rPr>
          <t>ניתן לשנות כותרת זו בהתאם  למשימות הנהוגות בחברה</t>
        </r>
      </text>
    </comment>
    <comment ref="S5" authorId="1">
      <text>
        <r>
          <rPr>
            <sz val="8"/>
            <rFont val="Tahoma"/>
            <family val="2"/>
          </rPr>
          <t xml:space="preserve">הערה: אם הרקע אדום - מופיע מספר השעות הוקצו מעבר לזמן העבודה בפועל; אם הרקע כחול - מופיע מספר השעות שטרם הוקצו במלואן.
</t>
        </r>
      </text>
    </comment>
    <comment ref="H5" authorId="1">
      <text>
        <r>
          <rPr>
            <sz val="8"/>
            <rFont val="Tahoma"/>
            <family val="2"/>
          </rPr>
          <t xml:space="preserve">אנא ציין את מספר תיק המדען היכן שמופיע קו
</t>
        </r>
      </text>
    </comment>
    <comment ref="I5" authorId="1">
      <text>
        <r>
          <rPr>
            <sz val="8"/>
            <rFont val="Tahoma"/>
            <family val="2"/>
          </rPr>
          <t xml:space="preserve">אנא ציין את מספר תיק המדען היכן שמופיע קו
</t>
        </r>
      </text>
    </comment>
    <comment ref="J5" authorId="1">
      <text>
        <r>
          <rPr>
            <sz val="8"/>
            <rFont val="Tahoma"/>
            <family val="2"/>
          </rPr>
          <t xml:space="preserve">אנא ציין את מספר תיק המדען היכן שמופיע קו
</t>
        </r>
      </text>
    </comment>
  </commentList>
</comments>
</file>

<file path=xl/comments4.xml><?xml version="1.0" encoding="utf-8"?>
<comments xmlns="http://schemas.openxmlformats.org/spreadsheetml/2006/main">
  <authors>
    <author>rany</author>
    <author>עמוס זמיר</author>
  </authors>
  <commentList>
    <comment ref="K5" authorId="0">
      <text>
        <r>
          <rPr>
            <sz val="8"/>
            <rFont val="Tahoma"/>
            <family val="2"/>
          </rPr>
          <t>ניתן לשנות כותרת זו בהתאם  למשימות הנהוגות בחברה</t>
        </r>
      </text>
    </comment>
    <comment ref="L5" authorId="0">
      <text>
        <r>
          <rPr>
            <sz val="8"/>
            <rFont val="Tahoma"/>
            <family val="2"/>
          </rPr>
          <t>ניתן לשנות כותרת זו בהתאם  למשימות הנהוגות בחברה</t>
        </r>
      </text>
    </comment>
    <comment ref="M5" authorId="0">
      <text>
        <r>
          <rPr>
            <sz val="8"/>
            <rFont val="Tahoma"/>
            <family val="2"/>
          </rPr>
          <t>ניתן לשנות כותרת זו בהתאם  למשימות הנהוגות בחברה</t>
        </r>
      </text>
    </comment>
    <comment ref="N5" authorId="0">
      <text>
        <r>
          <rPr>
            <sz val="8"/>
            <rFont val="Tahoma"/>
            <family val="2"/>
          </rPr>
          <t>ניתן לשנות כותרת זו בהתאם  למשימות הנהוגות בחברה</t>
        </r>
      </text>
    </comment>
    <comment ref="S5" authorId="1">
      <text>
        <r>
          <rPr>
            <sz val="8"/>
            <rFont val="Tahoma"/>
            <family val="2"/>
          </rPr>
          <t xml:space="preserve">הערה: אם הרקע אדום - מופיע מספר השעות הוקצו מעבר לזמן העבודה בפועל; אם הרקע כחול - מופיע מספר השעות שטרם הוקצו במלואן.
</t>
        </r>
      </text>
    </comment>
    <comment ref="H5" authorId="1">
      <text>
        <r>
          <rPr>
            <sz val="8"/>
            <rFont val="Tahoma"/>
            <family val="2"/>
          </rPr>
          <t xml:space="preserve">אנא ציין את מספר תיק המדען היכן שמופיע קו
</t>
        </r>
      </text>
    </comment>
    <comment ref="I5" authorId="1">
      <text>
        <r>
          <rPr>
            <sz val="8"/>
            <rFont val="Tahoma"/>
            <family val="2"/>
          </rPr>
          <t xml:space="preserve">אנא ציין את מספר תיק המדען היכן שמופיע קו
</t>
        </r>
      </text>
    </comment>
    <comment ref="J5" authorId="1">
      <text>
        <r>
          <rPr>
            <sz val="8"/>
            <rFont val="Tahoma"/>
            <family val="2"/>
          </rPr>
          <t xml:space="preserve">אנא ציין את מספר תיק המדען היכן שמופיע קו
</t>
        </r>
      </text>
    </comment>
  </commentList>
</comments>
</file>

<file path=xl/comments5.xml><?xml version="1.0" encoding="utf-8"?>
<comments xmlns="http://schemas.openxmlformats.org/spreadsheetml/2006/main">
  <authors>
    <author>rany</author>
    <author>עמוס זמיר</author>
  </authors>
  <commentList>
    <comment ref="K5" authorId="0">
      <text>
        <r>
          <rPr>
            <sz val="8"/>
            <rFont val="Tahoma"/>
            <family val="2"/>
          </rPr>
          <t>ניתן לשנות כותרת זו בהתאם  למשימות הנהוגות בחברה</t>
        </r>
      </text>
    </comment>
    <comment ref="L5" authorId="0">
      <text>
        <r>
          <rPr>
            <sz val="8"/>
            <rFont val="Tahoma"/>
            <family val="2"/>
          </rPr>
          <t>ניתן לשנות כותרת זו בהתאם  למשימות הנהוגות בחברה</t>
        </r>
      </text>
    </comment>
    <comment ref="M5" authorId="0">
      <text>
        <r>
          <rPr>
            <sz val="8"/>
            <rFont val="Tahoma"/>
            <family val="2"/>
          </rPr>
          <t>ניתן לשנות כותרת זו בהתאם  למשימות הנהוגות בחברה</t>
        </r>
      </text>
    </comment>
    <comment ref="N5" authorId="0">
      <text>
        <r>
          <rPr>
            <sz val="8"/>
            <rFont val="Tahoma"/>
            <family val="2"/>
          </rPr>
          <t>ניתן לשנות כותרת זו בהתאם  למשימות הנהוגות בחברה</t>
        </r>
      </text>
    </comment>
    <comment ref="S5" authorId="1">
      <text>
        <r>
          <rPr>
            <sz val="8"/>
            <rFont val="Tahoma"/>
            <family val="2"/>
          </rPr>
          <t xml:space="preserve">הערה: אם הרקע אדום - מופיע מספר השעות הוקצו מעבר לזמן העבודה בפועל; אם הרקע כחול - מופיע מספר השעות שטרם הוקצו במלואן.
</t>
        </r>
      </text>
    </comment>
    <comment ref="H5" authorId="1">
      <text>
        <r>
          <rPr>
            <sz val="8"/>
            <rFont val="Tahoma"/>
            <family val="2"/>
          </rPr>
          <t xml:space="preserve">אנא ציין את מספר תיק המדען היכן שמופיע קו
</t>
        </r>
      </text>
    </comment>
    <comment ref="I5" authorId="1">
      <text>
        <r>
          <rPr>
            <sz val="8"/>
            <rFont val="Tahoma"/>
            <family val="2"/>
          </rPr>
          <t xml:space="preserve">אנא ציין את מספר תיק המדען היכן שמופיע קו
</t>
        </r>
      </text>
    </comment>
    <comment ref="J5" authorId="1">
      <text>
        <r>
          <rPr>
            <sz val="8"/>
            <rFont val="Tahoma"/>
            <family val="2"/>
          </rPr>
          <t xml:space="preserve">אנא ציין את מספר תיק המדען היכן שמופיע קו
</t>
        </r>
      </text>
    </comment>
  </commentList>
</comments>
</file>

<file path=xl/comments6.xml><?xml version="1.0" encoding="utf-8"?>
<comments xmlns="http://schemas.openxmlformats.org/spreadsheetml/2006/main">
  <authors>
    <author>rany</author>
    <author>עמוס זמיר</author>
  </authors>
  <commentList>
    <comment ref="K5" authorId="0">
      <text>
        <r>
          <rPr>
            <sz val="8"/>
            <rFont val="Tahoma"/>
            <family val="2"/>
          </rPr>
          <t>ניתן לשנות כותרת זו בהתאם  למשימות הנהוגות בחברה</t>
        </r>
      </text>
    </comment>
    <comment ref="L5" authorId="0">
      <text>
        <r>
          <rPr>
            <sz val="8"/>
            <rFont val="Tahoma"/>
            <family val="2"/>
          </rPr>
          <t>ניתן לשנות כותרת זו בהתאם  למשימות הנהוגות בחברה</t>
        </r>
      </text>
    </comment>
    <comment ref="M5" authorId="0">
      <text>
        <r>
          <rPr>
            <sz val="8"/>
            <rFont val="Tahoma"/>
            <family val="2"/>
          </rPr>
          <t>ניתן לשנות כותרת זו בהתאם  למשימות הנהוגות בחברה</t>
        </r>
      </text>
    </comment>
    <comment ref="N5" authorId="0">
      <text>
        <r>
          <rPr>
            <sz val="8"/>
            <rFont val="Tahoma"/>
            <family val="2"/>
          </rPr>
          <t>ניתן לשנות כותרת זו בהתאם  למשימות הנהוגות בחברה</t>
        </r>
      </text>
    </comment>
    <comment ref="S5" authorId="1">
      <text>
        <r>
          <rPr>
            <sz val="8"/>
            <rFont val="Tahoma"/>
            <family val="2"/>
          </rPr>
          <t xml:space="preserve">הערה: אם הרקע אדום - מופיע מספר השעות הוקצו מעבר לזמן העבודה בפועל; אם הרקע כחול - מופיע מספר השעות שטרם הוקצו במלואן.
</t>
        </r>
      </text>
    </comment>
    <comment ref="H5" authorId="1">
      <text>
        <r>
          <rPr>
            <sz val="8"/>
            <rFont val="Tahoma"/>
            <family val="2"/>
          </rPr>
          <t xml:space="preserve">אנא ציין את מספר תיק המדען היכן שמופיע קו
</t>
        </r>
      </text>
    </comment>
    <comment ref="I5" authorId="1">
      <text>
        <r>
          <rPr>
            <sz val="8"/>
            <rFont val="Tahoma"/>
            <family val="2"/>
          </rPr>
          <t xml:space="preserve">אנא ציין את מספר תיק המדען היכן שמופיע קו
</t>
        </r>
      </text>
    </comment>
    <comment ref="J5" authorId="1">
      <text>
        <r>
          <rPr>
            <sz val="8"/>
            <rFont val="Tahoma"/>
            <family val="2"/>
          </rPr>
          <t xml:space="preserve">אנא ציין את מספר תיק המדען היכן שמופיע קו
</t>
        </r>
      </text>
    </comment>
  </commentList>
</comments>
</file>

<file path=xl/comments7.xml><?xml version="1.0" encoding="utf-8"?>
<comments xmlns="http://schemas.openxmlformats.org/spreadsheetml/2006/main">
  <authors>
    <author>rany</author>
    <author>עמוס זמיר</author>
  </authors>
  <commentList>
    <comment ref="K5" authorId="0">
      <text>
        <r>
          <rPr>
            <sz val="8"/>
            <rFont val="Tahoma"/>
            <family val="2"/>
          </rPr>
          <t>ניתן לשנות כותרת זו בהתאם  למשימות הנהוגות בחברה</t>
        </r>
      </text>
    </comment>
    <comment ref="L5" authorId="0">
      <text>
        <r>
          <rPr>
            <sz val="8"/>
            <rFont val="Tahoma"/>
            <family val="2"/>
          </rPr>
          <t>ניתן לשנות כותרת זו בהתאם  למשימות הנהוגות בחברה</t>
        </r>
      </text>
    </comment>
    <comment ref="M5" authorId="0">
      <text>
        <r>
          <rPr>
            <sz val="8"/>
            <rFont val="Tahoma"/>
            <family val="2"/>
          </rPr>
          <t>ניתן לשנות כותרת זו בהתאם  למשימות הנהוגות בחברה</t>
        </r>
      </text>
    </comment>
    <comment ref="N5" authorId="0">
      <text>
        <r>
          <rPr>
            <sz val="8"/>
            <rFont val="Tahoma"/>
            <family val="2"/>
          </rPr>
          <t>ניתן לשנות כותרת זו בהתאם  למשימות הנהוגות בחברה</t>
        </r>
      </text>
    </comment>
    <comment ref="S5" authorId="1">
      <text>
        <r>
          <rPr>
            <sz val="8"/>
            <rFont val="Tahoma"/>
            <family val="2"/>
          </rPr>
          <t xml:space="preserve">הערה: אם הרקע אדום - מופיע מספר השעות הוקצו מעבר לזמן העבודה בפועל; אם הרקע כחול - מופיע מספר השעות שטרם הוקצו במלואן.
</t>
        </r>
      </text>
    </comment>
    <comment ref="H5" authorId="1">
      <text>
        <r>
          <rPr>
            <sz val="8"/>
            <rFont val="Tahoma"/>
            <family val="2"/>
          </rPr>
          <t xml:space="preserve">אנא ציין את מספר תיק המדען היכן שמופיע קו
</t>
        </r>
      </text>
    </comment>
    <comment ref="I5" authorId="1">
      <text>
        <r>
          <rPr>
            <sz val="8"/>
            <rFont val="Tahoma"/>
            <family val="2"/>
          </rPr>
          <t xml:space="preserve">אנא ציין את מספר תיק המדען היכן שמופיע קו
</t>
        </r>
      </text>
    </comment>
    <comment ref="J5" authorId="1">
      <text>
        <r>
          <rPr>
            <sz val="8"/>
            <rFont val="Tahoma"/>
            <family val="2"/>
          </rPr>
          <t xml:space="preserve">אנא ציין את מספר תיק המדען היכן שמופיע קו
</t>
        </r>
      </text>
    </comment>
  </commentList>
</comments>
</file>

<file path=xl/comments8.xml><?xml version="1.0" encoding="utf-8"?>
<comments xmlns="http://schemas.openxmlformats.org/spreadsheetml/2006/main">
  <authors>
    <author>rany</author>
    <author>עמוס זמיר</author>
  </authors>
  <commentList>
    <comment ref="K5" authorId="0">
      <text>
        <r>
          <rPr>
            <sz val="8"/>
            <rFont val="Tahoma"/>
            <family val="2"/>
          </rPr>
          <t>ניתן לשנות כותרת זו בהתאם  למשימות הנהוגות בחברה</t>
        </r>
      </text>
    </comment>
    <comment ref="L5" authorId="0">
      <text>
        <r>
          <rPr>
            <sz val="8"/>
            <rFont val="Tahoma"/>
            <family val="2"/>
          </rPr>
          <t>ניתן לשנות כותרת זו בהתאם  למשימות הנהוגות בחברה</t>
        </r>
      </text>
    </comment>
    <comment ref="M5" authorId="0">
      <text>
        <r>
          <rPr>
            <sz val="8"/>
            <rFont val="Tahoma"/>
            <family val="2"/>
          </rPr>
          <t>ניתן לשנות כותרת זו בהתאם  למשימות הנהוגות בחברה</t>
        </r>
      </text>
    </comment>
    <comment ref="N5" authorId="0">
      <text>
        <r>
          <rPr>
            <sz val="8"/>
            <rFont val="Tahoma"/>
            <family val="2"/>
          </rPr>
          <t>ניתן לשנות כותרת זו בהתאם  למשימות הנהוגות בחברה</t>
        </r>
      </text>
    </comment>
    <comment ref="S5" authorId="1">
      <text>
        <r>
          <rPr>
            <sz val="8"/>
            <rFont val="Tahoma"/>
            <family val="2"/>
          </rPr>
          <t xml:space="preserve">הערה: אם הרקע אדום - מופיע מספר השעות הוקצו מעבר לזמן העבודה בפועל; אם הרקע כחול - מופיע מספר השעות שטרם הוקצו במלואן.
</t>
        </r>
      </text>
    </comment>
    <comment ref="H5" authorId="1">
      <text>
        <r>
          <rPr>
            <sz val="8"/>
            <rFont val="Tahoma"/>
            <family val="2"/>
          </rPr>
          <t xml:space="preserve">אנא ציין את מספר תיק המדען היכן שמופיע קו
</t>
        </r>
      </text>
    </comment>
    <comment ref="I5" authorId="1">
      <text>
        <r>
          <rPr>
            <sz val="8"/>
            <rFont val="Tahoma"/>
            <family val="2"/>
          </rPr>
          <t xml:space="preserve">אנא ציין את מספר תיק המדען היכן שמופיע קו
</t>
        </r>
      </text>
    </comment>
    <comment ref="J5" authorId="1">
      <text>
        <r>
          <rPr>
            <sz val="8"/>
            <rFont val="Tahoma"/>
            <family val="2"/>
          </rPr>
          <t xml:space="preserve">אנא ציין את מספר תיק המדען היכן שמופיע קו
</t>
        </r>
      </text>
    </comment>
  </commentList>
</comments>
</file>

<file path=xl/comments9.xml><?xml version="1.0" encoding="utf-8"?>
<comments xmlns="http://schemas.openxmlformats.org/spreadsheetml/2006/main">
  <authors>
    <author>rany</author>
    <author>עמוס זמיר</author>
  </authors>
  <commentList>
    <comment ref="K5" authorId="0">
      <text>
        <r>
          <rPr>
            <sz val="8"/>
            <rFont val="Tahoma"/>
            <family val="2"/>
          </rPr>
          <t>ניתן לשנות כותרת זו בהתאם  למשימות הנהוגות בחברה</t>
        </r>
      </text>
    </comment>
    <comment ref="L5" authorId="0">
      <text>
        <r>
          <rPr>
            <sz val="8"/>
            <rFont val="Tahoma"/>
            <family val="2"/>
          </rPr>
          <t>ניתן לשנות כותרת זו בהתאם  למשימות הנהוגות בחברה</t>
        </r>
      </text>
    </comment>
    <comment ref="M5" authorId="0">
      <text>
        <r>
          <rPr>
            <sz val="8"/>
            <rFont val="Tahoma"/>
            <family val="2"/>
          </rPr>
          <t>ניתן לשנות כותרת זו בהתאם  למשימות הנהוגות בחברה</t>
        </r>
      </text>
    </comment>
    <comment ref="N5" authorId="0">
      <text>
        <r>
          <rPr>
            <sz val="8"/>
            <rFont val="Tahoma"/>
            <family val="2"/>
          </rPr>
          <t>ניתן לשנות כותרת זו בהתאם  למשימות הנהוגות בחברה</t>
        </r>
      </text>
    </comment>
    <comment ref="S5" authorId="1">
      <text>
        <r>
          <rPr>
            <sz val="8"/>
            <rFont val="Tahoma"/>
            <family val="2"/>
          </rPr>
          <t xml:space="preserve">הערה: אם הרקע אדום - מופיע מספר השעות הוקצו מעבר לזמן העבודה בפועל; אם הרקע כחול - מופיע מספר השעות שטרם הוקצו במלואן.
</t>
        </r>
      </text>
    </comment>
    <comment ref="H5" authorId="1">
      <text>
        <r>
          <rPr>
            <sz val="8"/>
            <rFont val="Tahoma"/>
            <family val="2"/>
          </rPr>
          <t xml:space="preserve">אנא ציין את מספר תיק המדען היכן שמופיע קו
</t>
        </r>
      </text>
    </comment>
    <comment ref="I5" authorId="1">
      <text>
        <r>
          <rPr>
            <sz val="8"/>
            <rFont val="Tahoma"/>
            <family val="2"/>
          </rPr>
          <t xml:space="preserve">אנא ציין את מספר תיק המדען היכן שמופיע קו
</t>
        </r>
      </text>
    </comment>
    <comment ref="J5" authorId="1">
      <text>
        <r>
          <rPr>
            <sz val="8"/>
            <rFont val="Tahoma"/>
            <family val="2"/>
          </rPr>
          <t xml:space="preserve">אנא ציין את מספר תיק המדען היכן שמופיע קו
</t>
        </r>
      </text>
    </comment>
  </commentList>
</comments>
</file>

<file path=xl/sharedStrings.xml><?xml version="1.0" encoding="utf-8"?>
<sst xmlns="http://schemas.openxmlformats.org/spreadsheetml/2006/main" count="768" uniqueCount="57">
  <si>
    <t>תאריך</t>
  </si>
  <si>
    <t>מצטבר</t>
  </si>
  <si>
    <t>יום</t>
  </si>
  <si>
    <t>א</t>
  </si>
  <si>
    <t>ב</t>
  </si>
  <si>
    <t>ג</t>
  </si>
  <si>
    <t>ד</t>
  </si>
  <si>
    <t>ה</t>
  </si>
  <si>
    <t>ו</t>
  </si>
  <si>
    <t>ש</t>
  </si>
  <si>
    <t>חודש:</t>
  </si>
  <si>
    <t>סה"כ שעות עבודה</t>
  </si>
  <si>
    <t>ייצור</t>
  </si>
  <si>
    <t>שיווק</t>
  </si>
  <si>
    <t>מכירות</t>
  </si>
  <si>
    <t>חופש</t>
  </si>
  <si>
    <t>מילואים</t>
  </si>
  <si>
    <t>מחלה</t>
  </si>
  <si>
    <t>חו"ל בתפקיד</t>
  </si>
  <si>
    <t>תקופת דיווח</t>
  </si>
  <si>
    <t>האם הוזן רטרואקטיבית?</t>
  </si>
  <si>
    <t>שעות תקן</t>
  </si>
  <si>
    <t>ערב חג</t>
  </si>
  <si>
    <t>חלוקת סה"כ שעות העבודה בחלוקה בין המשימות השונות:</t>
  </si>
  <si>
    <t>שעות העדרות (ללא כניסה ויציאה, רישום השעות לפי התקן)</t>
  </si>
  <si>
    <t xml:space="preserve">כניסה </t>
  </si>
  <si>
    <t xml:space="preserve">יציאה </t>
  </si>
  <si>
    <t>כן</t>
  </si>
  <si>
    <t>הריני מצהיר כי דו"ח שעות זה משקף את חלוקת שעות עבודתי במשימות השונות, וכי ידוע לי כי דוח זה ישמש לתביעת תמיכה כספית שתוגש ע"י החברה, ללשכת המדען הראשי, במשרד התעשייה המסחר והתעסוקה.</t>
  </si>
  <si>
    <t>להזנה ע"י החברה - שעות תקן!</t>
  </si>
  <si>
    <t>מס' תיק מו"פ:</t>
  </si>
  <si>
    <t>שם חברה:</t>
  </si>
  <si>
    <t>שם העובד:</t>
  </si>
  <si>
    <t>תאריך:</t>
  </si>
  <si>
    <t>שעות תקן יום עבודה (יום חול)</t>
  </si>
  <si>
    <t>מס' ימי עבודה</t>
  </si>
  <si>
    <t>שעות</t>
  </si>
  <si>
    <t>שיעור דיווח רטרואקטיבי:</t>
  </si>
  <si>
    <t>אם הוזן באיחור נא רשום כן</t>
  </si>
  <si>
    <t>אחוז המשרה של העובד</t>
  </si>
  <si>
    <t>תקן</t>
  </si>
  <si>
    <t>(נא להזין תקן בתחתית הגליון)</t>
  </si>
  <si>
    <t>חלוקת שעות העבודה למשימות שגויה</t>
  </si>
  <si>
    <t>מינהלי</t>
  </si>
  <si>
    <t>חתימת העובד:</t>
  </si>
  <si>
    <t>חתימת המנהל:</t>
  </si>
  <si>
    <t>שם המנהל:</t>
  </si>
  <si>
    <t>שעות תקן לערב חג</t>
  </si>
  <si>
    <t>שנה</t>
  </si>
  <si>
    <t>נא לציין את אחוז המשרה של העובד עפ"י חוזה ההעסקה ולגזור מיכך את שעות התקן היומיות.</t>
  </si>
  <si>
    <r>
      <t>אי הקצאת שעות נאותה -</t>
    </r>
    <r>
      <rPr>
        <b/>
        <sz val="10"/>
        <color indexed="10"/>
        <rFont val="Arial"/>
        <family val="2"/>
      </rPr>
      <t xml:space="preserve"> ראו הערה</t>
    </r>
  </si>
  <si>
    <t>חג</t>
  </si>
  <si>
    <t>סימון ערב חג או חג</t>
  </si>
  <si>
    <t>אחוז התעסוקה במו"פ</t>
  </si>
  <si>
    <t xml:space="preserve"> תיק מדען מס':______</t>
  </si>
  <si>
    <t xml:space="preserve"> מו"פ אחר מס':______</t>
  </si>
  <si>
    <t>שעות מכנה חישוב אחוז התעסוקה &gt;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</si>
</sst>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m/yy\ h:mm"/>
    <numFmt numFmtId="173" formatCode="mm/yyyy"/>
    <numFmt numFmtId="174" formatCode="dd:hh:mm"/>
    <numFmt numFmtId="175" formatCode="mmm\-yyyy"/>
    <numFmt numFmtId="176" formatCode="[$-40D]dddd\ dd\ mmmm\ yyyy"/>
    <numFmt numFmtId="177" formatCode="0.0%"/>
    <numFmt numFmtId="178" formatCode="[$-F400]h:mm:ss\ AM/PM"/>
    <numFmt numFmtId="179" formatCode="[h]:mm"/>
    <numFmt numFmtId="180" formatCode="0.000%"/>
    <numFmt numFmtId="181" formatCode="[$-1000000]h:mm;@"/>
    <numFmt numFmtId="182" formatCode="0.000000000000000"/>
  </numFmts>
  <fonts count="48">
    <font>
      <sz val="10"/>
      <name val="Arial"/>
      <family val="0"/>
    </font>
    <font>
      <sz val="11"/>
      <color indexed="8"/>
      <name val="Arial"/>
      <family val="2"/>
    </font>
    <font>
      <b/>
      <sz val="12"/>
      <name val="Arial"/>
      <family val="2"/>
    </font>
    <font>
      <b/>
      <sz val="10"/>
      <name val="Arial"/>
      <family val="2"/>
    </font>
    <font>
      <sz val="10"/>
      <color indexed="9"/>
      <name val="Arial"/>
      <family val="2"/>
    </font>
    <font>
      <u val="single"/>
      <sz val="14"/>
      <name val="Arial"/>
      <family val="2"/>
    </font>
    <font>
      <b/>
      <sz val="8"/>
      <name val="Arial"/>
      <family val="2"/>
    </font>
    <font>
      <sz val="14"/>
      <name val="Arial"/>
      <family val="2"/>
    </font>
    <font>
      <sz val="12"/>
      <name val="Arial"/>
      <family val="2"/>
    </font>
    <font>
      <b/>
      <sz val="14"/>
      <name val="Arial"/>
      <family val="2"/>
    </font>
    <font>
      <sz val="8"/>
      <name val="Tahoma"/>
      <family val="2"/>
    </font>
    <font>
      <u val="single"/>
      <sz val="10"/>
      <name val="Arial"/>
      <family val="2"/>
    </font>
    <font>
      <u val="single"/>
      <sz val="9"/>
      <name val="Arial"/>
      <family val="2"/>
    </font>
    <font>
      <b/>
      <sz val="18"/>
      <color indexed="56"/>
      <name val="Times New Roman"/>
      <family val="2"/>
    </font>
    <font>
      <b/>
      <sz val="15"/>
      <color indexed="56"/>
      <name val="Arial"/>
      <family val="2"/>
    </font>
    <font>
      <b/>
      <sz val="11"/>
      <color indexed="56"/>
      <name val="Arial"/>
      <family val="2"/>
    </font>
    <font>
      <b/>
      <sz val="12"/>
      <color indexed="10"/>
      <name val="Arial"/>
      <family val="2"/>
    </font>
    <font>
      <b/>
      <sz val="10"/>
      <color indexed="10"/>
      <name val="Arial"/>
      <family val="2"/>
    </font>
    <font>
      <sz val="8"/>
      <name val="Arial"/>
      <family val="2"/>
    </font>
    <font>
      <u val="single"/>
      <sz val="8"/>
      <color indexed="12"/>
      <name val="Arial"/>
      <family val="2"/>
    </font>
    <font>
      <u val="single"/>
      <sz val="8"/>
      <color indexed="36"/>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3"/>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3"/>
      <color indexed="56"/>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
      <patternFill patternType="solid">
        <fgColor indexed="61"/>
        <bgColor indexed="64"/>
      </patternFill>
    </fill>
    <fill>
      <patternFill patternType="solid">
        <fgColor indexed="40"/>
        <bgColor indexed="64"/>
      </patternFill>
    </fill>
    <fill>
      <patternFill patternType="solid">
        <fgColor indexed="9"/>
        <bgColor indexed="64"/>
      </patternFill>
    </fill>
    <fill>
      <patternFill patternType="solid">
        <fgColor indexed="13"/>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thin"/>
      <bottom style="thin"/>
    </border>
    <border>
      <left>
        <color indexed="63"/>
      </left>
      <right style="thin"/>
      <top style="thin"/>
      <bottom style="medium"/>
    </border>
    <border>
      <left style="thin"/>
      <right style="thin"/>
      <top>
        <color indexed="63"/>
      </top>
      <bottom style="thin"/>
    </border>
    <border>
      <left style="thin"/>
      <right style="thin"/>
      <top style="thin"/>
      <bottom style="thin"/>
    </border>
    <border>
      <left style="thin"/>
      <right>
        <color indexed="63"/>
      </right>
      <top style="medium"/>
      <bottom style="thin"/>
    </border>
    <border>
      <left style="medium"/>
      <right style="medium"/>
      <top style="medium"/>
      <bottom style="thin"/>
    </border>
    <border>
      <left style="thin"/>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style="thin"/>
      <right style="medium"/>
      <top style="medium"/>
      <bottom style="thin"/>
    </border>
    <border>
      <left style="medium"/>
      <right>
        <color indexed="63"/>
      </right>
      <top style="medium"/>
      <bottom style="medium"/>
    </border>
    <border>
      <left style="double"/>
      <right>
        <color indexed="63"/>
      </right>
      <top style="medium"/>
      <bottom style="double"/>
    </border>
    <border>
      <left>
        <color indexed="63"/>
      </left>
      <right>
        <color indexed="63"/>
      </right>
      <top style="medium"/>
      <bottom style="double"/>
    </border>
    <border>
      <left>
        <color indexed="63"/>
      </left>
      <right style="double"/>
      <top style="medium"/>
      <bottom style="double"/>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xf numFmtId="9" fontId="0" fillId="0" borderId="0" applyFon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23" borderId="1" applyNumberFormat="0" applyFont="0" applyAlignment="0" applyProtection="0"/>
    <xf numFmtId="0" fontId="36" fillId="24" borderId="2" applyNumberFormat="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40"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168" fontId="0" fillId="0" borderId="0" applyFont="0" applyFill="0" applyBorder="0" applyAlignment="0" applyProtection="0"/>
    <xf numFmtId="0" fontId="41" fillId="26" borderId="0" applyNumberFormat="0" applyBorder="0" applyAlignment="0" applyProtection="0"/>
    <xf numFmtId="0" fontId="42" fillId="0" borderId="6" applyNumberFormat="0" applyFill="0" applyAlignment="0" applyProtection="0"/>
    <xf numFmtId="0" fontId="43" fillId="24" borderId="7" applyNumberFormat="0" applyAlignment="0" applyProtection="0"/>
    <xf numFmtId="169" fontId="0" fillId="0" borderId="0" applyFont="0" applyFill="0" applyBorder="0" applyAlignment="0" applyProtection="0"/>
    <xf numFmtId="0" fontId="44" fillId="27" borderId="2" applyNumberFormat="0" applyAlignment="0" applyProtection="0"/>
    <xf numFmtId="0" fontId="45" fillId="28" borderId="0" applyNumberFormat="0" applyBorder="0" applyAlignment="0" applyProtection="0"/>
    <xf numFmtId="0" fontId="46" fillId="29" borderId="8" applyNumberFormat="0" applyAlignment="0" applyProtection="0"/>
    <xf numFmtId="0" fontId="47" fillId="0" borderId="9" applyNumberFormat="0" applyFill="0" applyAlignment="0" applyProtection="0"/>
  </cellStyleXfs>
  <cellXfs count="130">
    <xf numFmtId="0" fontId="0" fillId="0" borderId="0" xfId="0" applyAlignment="1">
      <alignment/>
    </xf>
    <xf numFmtId="0" fontId="5" fillId="0" borderId="0" xfId="0" applyFont="1" applyAlignment="1" applyProtection="1">
      <alignment/>
      <protection hidden="1" locked="0"/>
    </xf>
    <xf numFmtId="0" fontId="0" fillId="0" borderId="0" xfId="0" applyAlignment="1" applyProtection="1">
      <alignment/>
      <protection hidden="1"/>
    </xf>
    <xf numFmtId="0" fontId="0" fillId="0" borderId="0" xfId="0" applyFont="1" applyAlignment="1" applyProtection="1">
      <alignment/>
      <protection hidden="1"/>
    </xf>
    <xf numFmtId="0" fontId="0" fillId="0" borderId="0" xfId="0" applyAlignment="1" applyProtection="1">
      <alignment horizontal="center"/>
      <protection hidden="1"/>
    </xf>
    <xf numFmtId="0" fontId="0" fillId="0" borderId="0" xfId="0" applyFont="1" applyAlignment="1" applyProtection="1">
      <alignment vertical="center"/>
      <protection hidden="1"/>
    </xf>
    <xf numFmtId="14" fontId="0" fillId="0" borderId="10" xfId="0" applyNumberFormat="1" applyFill="1" applyBorder="1" applyAlignment="1" applyProtection="1">
      <alignment horizontal="center" readingOrder="2"/>
      <protection hidden="1" locked="0"/>
    </xf>
    <xf numFmtId="20" fontId="3" fillId="0" borderId="11" xfId="0" applyNumberFormat="1" applyFont="1" applyFill="1" applyBorder="1" applyAlignment="1" applyProtection="1">
      <alignment horizontal="center" readingOrder="2"/>
      <protection hidden="1" locked="0"/>
    </xf>
    <xf numFmtId="0" fontId="0" fillId="0" borderId="12" xfId="0" applyNumberFormat="1" applyFill="1" applyBorder="1" applyAlignment="1" applyProtection="1">
      <alignment horizontal="center" readingOrder="2"/>
      <protection hidden="1" locked="0"/>
    </xf>
    <xf numFmtId="0" fontId="0" fillId="0" borderId="0" xfId="0" applyFont="1" applyFill="1" applyAlignment="1" applyProtection="1">
      <alignment/>
      <protection hidden="1"/>
    </xf>
    <xf numFmtId="0" fontId="0" fillId="0" borderId="0" xfId="0" applyFill="1" applyAlignment="1" applyProtection="1">
      <alignment/>
      <protection hidden="1"/>
    </xf>
    <xf numFmtId="14" fontId="0" fillId="0" borderId="13" xfId="0" applyNumberFormat="1" applyFill="1" applyBorder="1" applyAlignment="1" applyProtection="1">
      <alignment horizontal="center" readingOrder="2"/>
      <protection hidden="1" locked="0"/>
    </xf>
    <xf numFmtId="0" fontId="0" fillId="0" borderId="14" xfId="0" applyNumberFormat="1" applyFill="1" applyBorder="1" applyAlignment="1" applyProtection="1">
      <alignment horizontal="center" readingOrder="2"/>
      <protection hidden="1" locked="0"/>
    </xf>
    <xf numFmtId="46" fontId="0" fillId="0" borderId="0" xfId="0" applyNumberFormat="1" applyFill="1" applyBorder="1" applyAlignment="1" applyProtection="1">
      <alignment/>
      <protection hidden="1"/>
    </xf>
    <xf numFmtId="20" fontId="0" fillId="0" borderId="15" xfId="0" applyNumberFormat="1" applyFill="1" applyBorder="1" applyAlignment="1" applyProtection="1">
      <alignment horizontal="center" readingOrder="2"/>
      <protection hidden="1" locked="0"/>
    </xf>
    <xf numFmtId="20" fontId="0" fillId="0" borderId="16" xfId="0" applyNumberFormat="1" applyFill="1" applyBorder="1" applyAlignment="1" applyProtection="1">
      <alignment horizontal="center" readingOrder="2"/>
      <protection hidden="1" locked="0"/>
    </xf>
    <xf numFmtId="20" fontId="0" fillId="0" borderId="17" xfId="0" applyNumberFormat="1" applyFill="1" applyBorder="1" applyAlignment="1" applyProtection="1">
      <alignment horizontal="center" readingOrder="2"/>
      <protection hidden="1" locked="0"/>
    </xf>
    <xf numFmtId="0" fontId="0" fillId="0" borderId="17" xfId="0" applyNumberFormat="1" applyFill="1" applyBorder="1" applyAlignment="1" applyProtection="1">
      <alignment horizontal="center" readingOrder="2"/>
      <protection hidden="1" locked="0"/>
    </xf>
    <xf numFmtId="172" fontId="3" fillId="0" borderId="18" xfId="0" applyNumberFormat="1" applyFont="1" applyFill="1" applyBorder="1" applyAlignment="1" applyProtection="1">
      <alignment horizontal="center"/>
      <protection hidden="1"/>
    </xf>
    <xf numFmtId="172" fontId="3" fillId="0" borderId="19" xfId="0" applyNumberFormat="1" applyFont="1" applyFill="1" applyBorder="1" applyAlignment="1" applyProtection="1">
      <alignment horizontal="center"/>
      <protection hidden="1"/>
    </xf>
    <xf numFmtId="0" fontId="3" fillId="0" borderId="19" xfId="0" applyFont="1" applyBorder="1" applyAlignment="1" applyProtection="1">
      <alignment/>
      <protection hidden="1"/>
    </xf>
    <xf numFmtId="179" fontId="3" fillId="30" borderId="20" xfId="0" applyNumberFormat="1" applyFont="1" applyFill="1" applyBorder="1" applyAlignment="1" applyProtection="1">
      <alignment horizontal="center" wrapText="1"/>
      <protection hidden="1"/>
    </xf>
    <xf numFmtId="179" fontId="3" fillId="30" borderId="21" xfId="0" applyNumberFormat="1" applyFont="1" applyFill="1" applyBorder="1" applyAlignment="1" applyProtection="1">
      <alignment horizontal="center" wrapText="1"/>
      <protection hidden="1"/>
    </xf>
    <xf numFmtId="179" fontId="3" fillId="30" borderId="19" xfId="0" applyNumberFormat="1" applyFont="1" applyFill="1" applyBorder="1" applyAlignment="1" applyProtection="1">
      <alignment horizontal="center" wrapText="1"/>
      <protection hidden="1"/>
    </xf>
    <xf numFmtId="179" fontId="3" fillId="30" borderId="18" xfId="0" applyNumberFormat="1" applyFont="1" applyFill="1" applyBorder="1" applyAlignment="1" applyProtection="1">
      <alignment horizontal="center" wrapText="1"/>
      <protection hidden="1"/>
    </xf>
    <xf numFmtId="3" fontId="3" fillId="30" borderId="21" xfId="0" applyNumberFormat="1" applyFont="1" applyFill="1" applyBorder="1" applyAlignment="1" applyProtection="1">
      <alignment horizontal="center" wrapText="1"/>
      <protection hidden="1"/>
    </xf>
    <xf numFmtId="0" fontId="3" fillId="0" borderId="0" xfId="0" applyFont="1" applyAlignment="1" applyProtection="1">
      <alignment/>
      <protection hidden="1"/>
    </xf>
    <xf numFmtId="0" fontId="0" fillId="0" borderId="0" xfId="0" applyAlignment="1" applyProtection="1">
      <alignment wrapText="1"/>
      <protection hidden="1"/>
    </xf>
    <xf numFmtId="0" fontId="0" fillId="0" borderId="0" xfId="0" applyFont="1" applyAlignment="1" applyProtection="1">
      <alignment wrapText="1"/>
      <protection hidden="1"/>
    </xf>
    <xf numFmtId="0" fontId="8" fillId="0" borderId="0" xfId="0" applyFont="1" applyAlignment="1" applyProtection="1">
      <alignment/>
      <protection hidden="1"/>
    </xf>
    <xf numFmtId="0" fontId="8" fillId="0" borderId="0" xfId="0" applyFont="1" applyAlignment="1" applyProtection="1">
      <alignment horizontal="center"/>
      <protection hidden="1"/>
    </xf>
    <xf numFmtId="0" fontId="0" fillId="0" borderId="0" xfId="0" applyFont="1" applyAlignment="1" applyProtection="1">
      <alignment horizontal="center"/>
      <protection hidden="1"/>
    </xf>
    <xf numFmtId="0" fontId="7" fillId="0" borderId="0" xfId="0" applyFont="1" applyAlignment="1" applyProtection="1">
      <alignment/>
      <protection hidden="1" locked="0"/>
    </xf>
    <xf numFmtId="0" fontId="4" fillId="0" borderId="0" xfId="0" applyFont="1" applyFill="1" applyBorder="1" applyAlignment="1" applyProtection="1">
      <alignment/>
      <protection hidden="1"/>
    </xf>
    <xf numFmtId="14" fontId="4" fillId="0" borderId="0" xfId="0" applyNumberFormat="1" applyFont="1" applyFill="1" applyAlignment="1" applyProtection="1">
      <alignment/>
      <protection hidden="1"/>
    </xf>
    <xf numFmtId="0" fontId="4" fillId="0" borderId="0" xfId="0" applyFont="1" applyAlignment="1" applyProtection="1">
      <alignment/>
      <protection hidden="1"/>
    </xf>
    <xf numFmtId="0" fontId="0"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3" fillId="30" borderId="19" xfId="0" applyFont="1" applyFill="1" applyBorder="1" applyAlignment="1" applyProtection="1">
      <alignment/>
      <protection hidden="1"/>
    </xf>
    <xf numFmtId="20" fontId="0" fillId="31" borderId="12" xfId="0" applyNumberFormat="1" applyFill="1" applyBorder="1" applyAlignment="1" applyProtection="1">
      <alignment horizontal="center" readingOrder="2"/>
      <protection hidden="1"/>
    </xf>
    <xf numFmtId="20" fontId="0" fillId="31" borderId="14" xfId="0" applyNumberFormat="1" applyFill="1" applyBorder="1" applyAlignment="1" applyProtection="1">
      <alignment horizontal="center" readingOrder="2"/>
      <protection hidden="1"/>
    </xf>
    <xf numFmtId="20" fontId="0" fillId="31" borderId="14" xfId="0" applyNumberFormat="1" applyFill="1" applyBorder="1" applyAlignment="1" applyProtection="1">
      <alignment horizontal="center" readingOrder="1"/>
      <protection hidden="1"/>
    </xf>
    <xf numFmtId="179" fontId="3" fillId="31" borderId="11" xfId="0" applyNumberFormat="1" applyFont="1" applyFill="1" applyBorder="1" applyAlignment="1" applyProtection="1">
      <alignment horizontal="center" readingOrder="2"/>
      <protection hidden="1"/>
    </xf>
    <xf numFmtId="1" fontId="3" fillId="31" borderId="11" xfId="0" applyNumberFormat="1" applyFont="1" applyFill="1" applyBorder="1" applyAlignment="1" applyProtection="1">
      <alignment horizontal="center" readingOrder="2"/>
      <protection hidden="1"/>
    </xf>
    <xf numFmtId="179" fontId="3" fillId="31" borderId="22" xfId="0" applyNumberFormat="1" applyFont="1" applyFill="1" applyBorder="1" applyAlignment="1" applyProtection="1">
      <alignment horizontal="center" readingOrder="2"/>
      <protection hidden="1"/>
    </xf>
    <xf numFmtId="179" fontId="3" fillId="31" borderId="23" xfId="0" applyNumberFormat="1" applyFont="1" applyFill="1" applyBorder="1" applyAlignment="1" applyProtection="1">
      <alignment horizontal="center" readingOrder="2"/>
      <protection hidden="1"/>
    </xf>
    <xf numFmtId="14" fontId="0" fillId="31" borderId="24" xfId="0" applyNumberFormat="1" applyFill="1" applyBorder="1" applyAlignment="1" applyProtection="1">
      <alignment horizontal="center" readingOrder="2"/>
      <protection hidden="1"/>
    </xf>
    <xf numFmtId="20" fontId="0" fillId="31" borderId="24" xfId="0" applyNumberFormat="1" applyFill="1" applyBorder="1" applyAlignment="1" applyProtection="1">
      <alignment horizontal="center" readingOrder="2"/>
      <protection hidden="1"/>
    </xf>
    <xf numFmtId="14" fontId="0" fillId="31" borderId="25" xfId="0" applyNumberFormat="1" applyFill="1" applyBorder="1" applyAlignment="1" applyProtection="1">
      <alignment horizontal="center" readingOrder="2"/>
      <protection hidden="1"/>
    </xf>
    <xf numFmtId="20" fontId="0" fillId="31" borderId="25" xfId="0" applyNumberFormat="1" applyFill="1" applyBorder="1" applyAlignment="1" applyProtection="1">
      <alignment horizontal="center" readingOrder="2"/>
      <protection hidden="1"/>
    </xf>
    <xf numFmtId="14" fontId="0" fillId="31" borderId="16" xfId="0" applyNumberFormat="1" applyFill="1" applyBorder="1" applyAlignment="1" applyProtection="1">
      <alignment horizontal="center" readingOrder="2"/>
      <protection hidden="1"/>
    </xf>
    <xf numFmtId="20" fontId="0" fillId="31" borderId="16" xfId="0" applyNumberFormat="1" applyFill="1" applyBorder="1" applyAlignment="1" applyProtection="1">
      <alignment horizontal="center" readingOrder="2"/>
      <protection hidden="1"/>
    </xf>
    <xf numFmtId="0" fontId="3" fillId="31" borderId="26" xfId="0" applyFont="1" applyFill="1" applyBorder="1" applyAlignment="1" applyProtection="1">
      <alignment horizontal="center" vertical="center" wrapText="1"/>
      <protection hidden="1"/>
    </xf>
    <xf numFmtId="0" fontId="6" fillId="31" borderId="27" xfId="0" applyFont="1" applyFill="1" applyBorder="1" applyAlignment="1" applyProtection="1">
      <alignment horizontal="center" vertical="center" wrapText="1"/>
      <protection hidden="1"/>
    </xf>
    <xf numFmtId="0" fontId="6" fillId="31" borderId="15" xfId="0" applyFont="1" applyFill="1" applyBorder="1" applyAlignment="1" applyProtection="1">
      <alignment horizontal="center" vertical="center" wrapText="1" readingOrder="2"/>
      <protection hidden="1"/>
    </xf>
    <xf numFmtId="0" fontId="3" fillId="31" borderId="16" xfId="0" applyFont="1" applyFill="1" applyBorder="1" applyAlignment="1" applyProtection="1">
      <alignment horizontal="center" vertical="center" wrapText="1"/>
      <protection hidden="1"/>
    </xf>
    <xf numFmtId="0" fontId="3" fillId="31" borderId="28" xfId="0" applyFont="1" applyFill="1" applyBorder="1" applyAlignment="1" applyProtection="1">
      <alignment horizontal="center" vertical="center" wrapText="1"/>
      <protection hidden="1"/>
    </xf>
    <xf numFmtId="0" fontId="3" fillId="31" borderId="15" xfId="0" applyFont="1" applyFill="1" applyBorder="1" applyAlignment="1" applyProtection="1">
      <alignment horizontal="center" vertical="center" wrapText="1"/>
      <protection hidden="1"/>
    </xf>
    <xf numFmtId="0" fontId="3" fillId="31" borderId="17" xfId="0" applyFont="1" applyFill="1" applyBorder="1" applyAlignment="1" applyProtection="1">
      <alignment horizontal="center" vertical="center" wrapText="1"/>
      <protection hidden="1"/>
    </xf>
    <xf numFmtId="0" fontId="3" fillId="31" borderId="23" xfId="0" applyFont="1" applyFill="1" applyBorder="1" applyAlignment="1" applyProtection="1">
      <alignment horizontal="center" vertical="center" wrapText="1"/>
      <protection hidden="1"/>
    </xf>
    <xf numFmtId="0" fontId="3" fillId="31" borderId="29" xfId="0" applyFont="1" applyFill="1" applyBorder="1" applyAlignment="1" applyProtection="1">
      <alignment horizontal="center" vertical="center" wrapText="1"/>
      <protection hidden="1"/>
    </xf>
    <xf numFmtId="0" fontId="6" fillId="31" borderId="30" xfId="0" applyFont="1" applyFill="1" applyBorder="1" applyAlignment="1" applyProtection="1">
      <alignment horizontal="center" vertical="center" wrapText="1" readingOrder="2"/>
      <protection hidden="1"/>
    </xf>
    <xf numFmtId="0" fontId="9" fillId="32" borderId="25" xfId="0" applyFont="1" applyFill="1" applyBorder="1" applyAlignment="1" applyProtection="1">
      <alignment horizontal="left"/>
      <protection hidden="1"/>
    </xf>
    <xf numFmtId="9" fontId="0" fillId="0" borderId="25" xfId="0" applyNumberFormat="1" applyBorder="1" applyAlignment="1" applyProtection="1">
      <alignment horizontal="center"/>
      <protection hidden="1" locked="0"/>
    </xf>
    <xf numFmtId="0" fontId="0" fillId="24" borderId="25" xfId="0" applyFont="1" applyFill="1" applyBorder="1" applyAlignment="1" applyProtection="1">
      <alignment horizontal="center" wrapText="1"/>
      <protection hidden="1"/>
    </xf>
    <xf numFmtId="0" fontId="11" fillId="0" borderId="0" xfId="0" applyFont="1" applyAlignment="1" applyProtection="1">
      <alignment horizontal="right" readingOrder="2"/>
      <protection hidden="1" locked="0"/>
    </xf>
    <xf numFmtId="0" fontId="12" fillId="0" borderId="0" xfId="0" applyFont="1" applyAlignment="1" applyProtection="1">
      <alignment horizontal="right" readingOrder="2"/>
      <protection hidden="1" locked="0"/>
    </xf>
    <xf numFmtId="0" fontId="0" fillId="0" borderId="0" xfId="0" applyFont="1" applyBorder="1" applyAlignment="1" applyProtection="1">
      <alignment/>
      <protection hidden="1"/>
    </xf>
    <xf numFmtId="10" fontId="3" fillId="31" borderId="25" xfId="0" applyNumberFormat="1" applyFont="1" applyFill="1" applyBorder="1" applyAlignment="1" applyProtection="1">
      <alignment horizontal="center" wrapText="1"/>
      <protection hidden="1"/>
    </xf>
    <xf numFmtId="0" fontId="0" fillId="0" borderId="0" xfId="0" applyFont="1" applyAlignment="1" applyProtection="1">
      <alignment/>
      <protection hidden="1"/>
    </xf>
    <xf numFmtId="0" fontId="7" fillId="0" borderId="0" xfId="0" applyFont="1" applyAlignment="1" applyProtection="1">
      <alignment/>
      <protection hidden="1" locked="0"/>
    </xf>
    <xf numFmtId="0" fontId="7" fillId="0" borderId="0" xfId="0" applyFont="1" applyAlignment="1" applyProtection="1">
      <alignment horizontal="left"/>
      <protection hidden="1" locked="0"/>
    </xf>
    <xf numFmtId="0" fontId="7" fillId="0" borderId="0" xfId="0" applyFont="1" applyAlignment="1" applyProtection="1">
      <alignment horizontal="left"/>
      <protection hidden="1" locked="0"/>
    </xf>
    <xf numFmtId="0" fontId="7" fillId="0" borderId="0" xfId="0" applyFont="1" applyBorder="1" applyAlignment="1" applyProtection="1">
      <alignment horizontal="center"/>
      <protection hidden="1" locked="0"/>
    </xf>
    <xf numFmtId="181" fontId="3" fillId="0" borderId="11" xfId="0" applyNumberFormat="1" applyFont="1" applyFill="1" applyBorder="1" applyAlignment="1" applyProtection="1">
      <alignment horizontal="center" readingOrder="2"/>
      <protection hidden="1" locked="0"/>
    </xf>
    <xf numFmtId="179" fontId="3" fillId="30" borderId="31" xfId="0" applyNumberFormat="1" applyFont="1" applyFill="1" applyBorder="1" applyAlignment="1" applyProtection="1">
      <alignment horizontal="center" wrapText="1"/>
      <protection hidden="1"/>
    </xf>
    <xf numFmtId="0" fontId="3" fillId="31" borderId="17" xfId="0" applyFont="1" applyFill="1" applyBorder="1" applyAlignment="1" applyProtection="1">
      <alignment horizontal="center" vertical="center" wrapText="1"/>
      <protection hidden="1"/>
    </xf>
    <xf numFmtId="173" fontId="9" fillId="33" borderId="25" xfId="0" applyNumberFormat="1" applyFont="1" applyFill="1" applyBorder="1" applyAlignment="1" applyProtection="1">
      <alignment horizontal="center" wrapText="1"/>
      <protection hidden="1"/>
    </xf>
    <xf numFmtId="179" fontId="3" fillId="0" borderId="11" xfId="0" applyNumberFormat="1" applyFont="1" applyFill="1" applyBorder="1" applyAlignment="1" applyProtection="1">
      <alignment horizontal="center" readingOrder="2"/>
      <protection hidden="1"/>
    </xf>
    <xf numFmtId="179" fontId="3" fillId="0" borderId="11" xfId="0" applyNumberFormat="1" applyFont="1" applyFill="1" applyBorder="1" applyAlignment="1" applyProtection="1">
      <alignment horizontal="center" readingOrder="2"/>
      <protection hidden="1" locked="0"/>
    </xf>
    <xf numFmtId="0" fontId="3" fillId="33" borderId="16"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181" fontId="0" fillId="0" borderId="0" xfId="0" applyNumberFormat="1" applyFont="1" applyAlignment="1" applyProtection="1">
      <alignment/>
      <protection hidden="1"/>
    </xf>
    <xf numFmtId="179" fontId="3" fillId="0" borderId="19" xfId="0" applyNumberFormat="1" applyFont="1" applyFill="1" applyBorder="1" applyAlignment="1" applyProtection="1">
      <alignment horizontal="center" wrapText="1"/>
      <protection hidden="1"/>
    </xf>
    <xf numFmtId="172" fontId="9" fillId="0" borderId="0" xfId="0" applyNumberFormat="1" applyFont="1" applyFill="1" applyBorder="1" applyAlignment="1" applyProtection="1">
      <alignment horizontal="right"/>
      <protection hidden="1"/>
    </xf>
    <xf numFmtId="179" fontId="3" fillId="0" borderId="32" xfId="0" applyNumberFormat="1" applyFont="1" applyFill="1" applyBorder="1" applyAlignment="1" applyProtection="1">
      <alignment horizontal="center" wrapText="1"/>
      <protection hidden="1"/>
    </xf>
    <xf numFmtId="10" fontId="9" fillId="0" borderId="0" xfId="0" applyNumberFormat="1" applyFont="1" applyFill="1" applyBorder="1" applyAlignment="1" applyProtection="1">
      <alignment horizontal="center" wrapText="1"/>
      <protection hidden="1"/>
    </xf>
    <xf numFmtId="179" fontId="3" fillId="0" borderId="0" xfId="0" applyNumberFormat="1" applyFont="1" applyFill="1" applyBorder="1" applyAlignment="1" applyProtection="1">
      <alignment horizontal="center" wrapText="1"/>
      <protection hidden="1"/>
    </xf>
    <xf numFmtId="0" fontId="3" fillId="0" borderId="0" xfId="0" applyFont="1" applyFill="1" applyAlignment="1" applyProtection="1">
      <alignment/>
      <protection hidden="1"/>
    </xf>
    <xf numFmtId="179" fontId="9" fillId="31" borderId="25" xfId="0" applyNumberFormat="1" applyFont="1" applyFill="1" applyBorder="1" applyAlignment="1" applyProtection="1">
      <alignment horizontal="center" wrapText="1"/>
      <protection hidden="1"/>
    </xf>
    <xf numFmtId="179" fontId="0" fillId="0" borderId="0" xfId="0" applyNumberFormat="1" applyAlignment="1" applyProtection="1">
      <alignment wrapText="1"/>
      <protection hidden="1"/>
    </xf>
    <xf numFmtId="182" fontId="0" fillId="0" borderId="0" xfId="0" applyNumberFormat="1" applyAlignment="1" applyProtection="1">
      <alignment wrapText="1"/>
      <protection hidden="1"/>
    </xf>
    <xf numFmtId="20" fontId="0" fillId="24" borderId="25" xfId="0" applyNumberFormat="1" applyFill="1" applyBorder="1" applyAlignment="1" applyProtection="1">
      <alignment horizontal="center" readingOrder="2"/>
      <protection hidden="1"/>
    </xf>
    <xf numFmtId="20" fontId="0" fillId="24" borderId="16" xfId="0" applyNumberFormat="1" applyFill="1" applyBorder="1" applyAlignment="1" applyProtection="1">
      <alignment horizontal="center" readingOrder="2"/>
      <protection hidden="1"/>
    </xf>
    <xf numFmtId="10" fontId="2" fillId="31" borderId="25" xfId="0" applyNumberFormat="1" applyFont="1" applyFill="1" applyBorder="1" applyAlignment="1" applyProtection="1">
      <alignment horizontal="center" wrapText="1"/>
      <protection hidden="1"/>
    </xf>
    <xf numFmtId="179" fontId="3" fillId="30" borderId="33" xfId="0" applyNumberFormat="1" applyFont="1" applyFill="1" applyBorder="1" applyAlignment="1" applyProtection="1">
      <alignment horizontal="center" wrapText="1"/>
      <protection hidden="1"/>
    </xf>
    <xf numFmtId="0" fontId="4" fillId="0" borderId="0" xfId="0" applyFont="1" applyFill="1" applyAlignment="1" applyProtection="1">
      <alignment/>
      <protection hidden="1"/>
    </xf>
    <xf numFmtId="0" fontId="4" fillId="0" borderId="0" xfId="0" applyFont="1" applyAlignment="1" applyProtection="1">
      <alignment horizontal="center"/>
      <protection hidden="1"/>
    </xf>
    <xf numFmtId="0" fontId="4" fillId="0" borderId="0" xfId="0" applyFont="1" applyFill="1" applyAlignment="1" applyProtection="1">
      <alignment horizontal="center"/>
      <protection hidden="1"/>
    </xf>
    <xf numFmtId="14" fontId="4" fillId="0" borderId="0" xfId="0" applyNumberFormat="1" applyFont="1" applyAlignment="1" applyProtection="1">
      <alignment/>
      <protection hidden="1"/>
    </xf>
    <xf numFmtId="14" fontId="0" fillId="0" borderId="0" xfId="0" applyNumberFormat="1" applyFont="1" applyFill="1" applyAlignment="1" applyProtection="1">
      <alignment/>
      <protection hidden="1"/>
    </xf>
    <xf numFmtId="0" fontId="0" fillId="0" borderId="0" xfId="0" applyFont="1" applyFill="1" applyAlignment="1" applyProtection="1">
      <alignment horizontal="center"/>
      <protection hidden="1"/>
    </xf>
    <xf numFmtId="0" fontId="7" fillId="0" borderId="34" xfId="0" applyFont="1" applyBorder="1" applyAlignment="1" applyProtection="1">
      <alignment horizontal="center"/>
      <protection hidden="1" locked="0"/>
    </xf>
    <xf numFmtId="0" fontId="3" fillId="31" borderId="35" xfId="0" applyFont="1" applyFill="1" applyBorder="1" applyAlignment="1" applyProtection="1">
      <alignment horizontal="center" vertical="center"/>
      <protection hidden="1"/>
    </xf>
    <xf numFmtId="0" fontId="3" fillId="31" borderId="36" xfId="0" applyFont="1" applyFill="1" applyBorder="1" applyAlignment="1" applyProtection="1">
      <alignment horizontal="center" vertical="center"/>
      <protection hidden="1"/>
    </xf>
    <xf numFmtId="0" fontId="3" fillId="31" borderId="26" xfId="0" applyFont="1" applyFill="1" applyBorder="1" applyAlignment="1" applyProtection="1">
      <alignment horizontal="center" vertical="center"/>
      <protection hidden="1"/>
    </xf>
    <xf numFmtId="0" fontId="0" fillId="24" borderId="37" xfId="0" applyFill="1" applyBorder="1" applyAlignment="1" applyProtection="1">
      <alignment horizontal="center"/>
      <protection hidden="1"/>
    </xf>
    <xf numFmtId="0" fontId="0" fillId="24" borderId="38" xfId="0" applyFill="1" applyBorder="1" applyAlignment="1" applyProtection="1">
      <alignment horizontal="center"/>
      <protection hidden="1"/>
    </xf>
    <xf numFmtId="0" fontId="0" fillId="24" borderId="22" xfId="0" applyFill="1" applyBorder="1" applyAlignment="1" applyProtection="1">
      <alignment horizontal="center"/>
      <protection hidden="1"/>
    </xf>
    <xf numFmtId="0" fontId="0" fillId="32" borderId="37" xfId="0" applyFill="1" applyBorder="1" applyAlignment="1" applyProtection="1">
      <alignment horizontal="center" wrapText="1"/>
      <protection hidden="1"/>
    </xf>
    <xf numFmtId="0" fontId="0" fillId="32" borderId="38" xfId="0" applyFill="1" applyBorder="1" applyAlignment="1" applyProtection="1">
      <alignment horizontal="center" wrapText="1"/>
      <protection hidden="1"/>
    </xf>
    <xf numFmtId="0" fontId="0" fillId="32" borderId="22" xfId="0" applyFill="1" applyBorder="1" applyAlignment="1" applyProtection="1">
      <alignment horizontal="center" wrapText="1"/>
      <protection hidden="1"/>
    </xf>
    <xf numFmtId="0" fontId="0" fillId="0" borderId="0" xfId="0" applyFont="1" applyBorder="1" applyAlignment="1" applyProtection="1">
      <alignment horizontal="center" wrapText="1"/>
      <protection hidden="1"/>
    </xf>
    <xf numFmtId="0" fontId="7" fillId="0" borderId="0" xfId="0" applyFont="1" applyAlignment="1" applyProtection="1">
      <alignment horizontal="left"/>
      <protection hidden="1" locked="0"/>
    </xf>
    <xf numFmtId="0" fontId="7" fillId="0" borderId="0" xfId="0" applyFont="1" applyAlignment="1" applyProtection="1">
      <alignment horizontal="left"/>
      <protection hidden="1" locked="0"/>
    </xf>
    <xf numFmtId="0" fontId="7" fillId="0" borderId="0" xfId="0" applyFont="1" applyAlignment="1" applyProtection="1">
      <alignment horizontal="left"/>
      <protection hidden="1"/>
    </xf>
    <xf numFmtId="0" fontId="3" fillId="31" borderId="35" xfId="0" applyFont="1" applyFill="1" applyBorder="1" applyAlignment="1" applyProtection="1">
      <alignment horizontal="center" vertical="center" wrapText="1"/>
      <protection hidden="1"/>
    </xf>
    <xf numFmtId="0" fontId="3" fillId="31" borderId="36" xfId="0" applyFont="1" applyFill="1" applyBorder="1" applyAlignment="1" applyProtection="1">
      <alignment horizontal="center" vertical="center" wrapText="1"/>
      <protection hidden="1"/>
    </xf>
    <xf numFmtId="0" fontId="3" fillId="31" borderId="39" xfId="0" applyFont="1" applyFill="1" applyBorder="1" applyAlignment="1" applyProtection="1">
      <alignment horizontal="center" vertical="center" wrapText="1"/>
      <protection hidden="1"/>
    </xf>
    <xf numFmtId="172" fontId="9" fillId="0" borderId="40" xfId="0" applyNumberFormat="1" applyFont="1" applyFill="1" applyBorder="1" applyAlignment="1" applyProtection="1">
      <alignment horizontal="right"/>
      <protection hidden="1"/>
    </xf>
    <xf numFmtId="172" fontId="9" fillId="0" borderId="31" xfId="0" applyNumberFormat="1" applyFont="1" applyFill="1" applyBorder="1" applyAlignment="1" applyProtection="1">
      <alignment horizontal="right"/>
      <protection hidden="1"/>
    </xf>
    <xf numFmtId="172" fontId="9" fillId="0" borderId="33" xfId="0" applyNumberFormat="1" applyFont="1" applyFill="1" applyBorder="1" applyAlignment="1" applyProtection="1">
      <alignment horizontal="right"/>
      <protection hidden="1"/>
    </xf>
    <xf numFmtId="0" fontId="16" fillId="34" borderId="41" xfId="0" applyFont="1" applyFill="1" applyBorder="1" applyAlignment="1" applyProtection="1">
      <alignment horizontal="right" wrapText="1"/>
      <protection hidden="1"/>
    </xf>
    <xf numFmtId="0" fontId="16" fillId="34" borderId="42" xfId="0" applyFont="1" applyFill="1" applyBorder="1" applyAlignment="1" applyProtection="1">
      <alignment horizontal="right" wrapText="1"/>
      <protection hidden="1"/>
    </xf>
    <xf numFmtId="0" fontId="16" fillId="34" borderId="43" xfId="0" applyFont="1" applyFill="1" applyBorder="1" applyAlignment="1" applyProtection="1">
      <alignment horizontal="right" wrapText="1"/>
      <protection hidden="1"/>
    </xf>
    <xf numFmtId="0" fontId="2" fillId="31" borderId="37" xfId="0" applyFont="1" applyFill="1" applyBorder="1" applyAlignment="1" applyProtection="1">
      <alignment/>
      <protection hidden="1"/>
    </xf>
    <xf numFmtId="0" fontId="2" fillId="31" borderId="38" xfId="0" applyFont="1" applyFill="1" applyBorder="1" applyAlignment="1" applyProtection="1">
      <alignment/>
      <protection hidden="1"/>
    </xf>
    <xf numFmtId="0" fontId="2" fillId="31" borderId="22" xfId="0" applyFont="1" applyFill="1" applyBorder="1" applyAlignment="1" applyProtection="1">
      <alignment/>
      <protection hidden="1"/>
    </xf>
    <xf numFmtId="0" fontId="3" fillId="31" borderId="44" xfId="0" applyFont="1" applyFill="1" applyBorder="1" applyAlignment="1" applyProtection="1">
      <alignment horizontal="center" vertical="center" wrapText="1"/>
      <protection hidden="1"/>
    </xf>
    <xf numFmtId="0" fontId="3" fillId="31" borderId="26" xfId="0" applyFont="1" applyFill="1" applyBorder="1" applyAlignment="1" applyProtection="1">
      <alignment horizontal="center" vertical="center" wrapText="1"/>
      <protection hidden="1"/>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03">
    <dxf>
      <fill>
        <patternFill>
          <bgColor indexed="41"/>
        </patternFill>
      </fill>
    </dxf>
    <dxf>
      <fill>
        <patternFill>
          <bgColor indexed="10"/>
        </patternFill>
      </fill>
    </dxf>
    <dxf>
      <fill>
        <patternFill>
          <bgColor indexed="40"/>
        </patternFill>
      </fill>
    </dxf>
    <dxf>
      <fill>
        <patternFill>
          <bgColor indexed="41"/>
        </patternFill>
      </fill>
    </dxf>
    <dxf>
      <fill>
        <patternFill>
          <bgColor indexed="10"/>
        </patternFill>
      </fill>
    </dxf>
    <dxf>
      <fill>
        <patternFill>
          <bgColor indexed="40"/>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2"/>
        </patternFill>
      </fill>
    </dxf>
    <dxf>
      <fill>
        <patternFill>
          <bgColor indexed="41"/>
        </patternFill>
      </fill>
    </dxf>
    <dxf>
      <fill>
        <patternFill>
          <bgColor indexed="41"/>
        </patternFill>
      </fill>
    </dxf>
    <dxf>
      <font>
        <color indexed="8"/>
      </font>
      <fill>
        <patternFill>
          <bgColor indexed="10"/>
        </patternFill>
      </fill>
    </dxf>
    <dxf>
      <fill>
        <patternFill>
          <bgColor indexed="10"/>
        </patternFill>
      </fill>
    </dxf>
    <dxf>
      <fill>
        <patternFill>
          <bgColor indexed="10"/>
        </patternFill>
      </fill>
    </dxf>
    <dxf>
      <fill>
        <patternFill>
          <bgColor indexed="41"/>
        </patternFill>
      </fill>
    </dxf>
    <dxf>
      <fill>
        <patternFill>
          <bgColor indexed="41"/>
        </patternFill>
      </fill>
    </dxf>
    <dxf>
      <fill>
        <patternFill>
          <bgColor indexed="10"/>
        </patternFill>
      </fill>
    </dxf>
    <dxf>
      <fill>
        <patternFill>
          <bgColor indexed="40"/>
        </patternFill>
      </fill>
    </dxf>
    <dxf>
      <fill>
        <patternFill>
          <bgColor indexed="41"/>
        </patternFill>
      </fill>
    </dxf>
    <dxf>
      <fill>
        <patternFill>
          <bgColor indexed="10"/>
        </patternFill>
      </fill>
    </dxf>
    <dxf>
      <fill>
        <patternFill>
          <bgColor indexed="40"/>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2"/>
        </patternFill>
      </fill>
    </dxf>
    <dxf>
      <fill>
        <patternFill>
          <bgColor indexed="41"/>
        </patternFill>
      </fill>
    </dxf>
    <dxf>
      <fill>
        <patternFill>
          <bgColor indexed="41"/>
        </patternFill>
      </fill>
    </dxf>
    <dxf>
      <font>
        <color indexed="8"/>
      </font>
      <fill>
        <patternFill>
          <bgColor indexed="10"/>
        </patternFill>
      </fill>
    </dxf>
    <dxf>
      <fill>
        <patternFill>
          <bgColor indexed="10"/>
        </patternFill>
      </fill>
    </dxf>
    <dxf>
      <fill>
        <patternFill>
          <bgColor indexed="10"/>
        </patternFill>
      </fill>
    </dxf>
    <dxf>
      <fill>
        <patternFill>
          <bgColor indexed="41"/>
        </patternFill>
      </fill>
    </dxf>
    <dxf>
      <fill>
        <patternFill>
          <bgColor indexed="41"/>
        </patternFill>
      </fill>
    </dxf>
    <dxf>
      <fill>
        <patternFill>
          <bgColor indexed="10"/>
        </patternFill>
      </fill>
    </dxf>
    <dxf>
      <fill>
        <patternFill>
          <bgColor indexed="40"/>
        </patternFill>
      </fill>
    </dxf>
    <dxf>
      <fill>
        <patternFill>
          <bgColor indexed="41"/>
        </patternFill>
      </fill>
    </dxf>
    <dxf>
      <fill>
        <patternFill>
          <bgColor indexed="10"/>
        </patternFill>
      </fill>
    </dxf>
    <dxf>
      <fill>
        <patternFill>
          <bgColor indexed="40"/>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2"/>
        </patternFill>
      </fill>
    </dxf>
    <dxf>
      <fill>
        <patternFill>
          <bgColor indexed="41"/>
        </patternFill>
      </fill>
    </dxf>
    <dxf>
      <fill>
        <patternFill>
          <bgColor indexed="41"/>
        </patternFill>
      </fill>
    </dxf>
    <dxf>
      <font>
        <color indexed="8"/>
      </font>
      <fill>
        <patternFill>
          <bgColor indexed="10"/>
        </patternFill>
      </fill>
    </dxf>
    <dxf>
      <fill>
        <patternFill>
          <bgColor indexed="10"/>
        </patternFill>
      </fill>
    </dxf>
    <dxf>
      <fill>
        <patternFill>
          <bgColor indexed="10"/>
        </patternFill>
      </fill>
    </dxf>
    <dxf>
      <fill>
        <patternFill>
          <bgColor indexed="41"/>
        </patternFill>
      </fill>
    </dxf>
    <dxf>
      <fill>
        <patternFill>
          <bgColor indexed="41"/>
        </patternFill>
      </fill>
    </dxf>
    <dxf>
      <fill>
        <patternFill>
          <bgColor indexed="10"/>
        </patternFill>
      </fill>
    </dxf>
    <dxf>
      <fill>
        <patternFill>
          <bgColor indexed="40"/>
        </patternFill>
      </fill>
    </dxf>
    <dxf>
      <fill>
        <patternFill>
          <bgColor indexed="41"/>
        </patternFill>
      </fill>
    </dxf>
    <dxf>
      <fill>
        <patternFill>
          <bgColor indexed="10"/>
        </patternFill>
      </fill>
    </dxf>
    <dxf>
      <fill>
        <patternFill>
          <bgColor indexed="40"/>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2"/>
        </patternFill>
      </fill>
    </dxf>
    <dxf>
      <fill>
        <patternFill>
          <bgColor indexed="41"/>
        </patternFill>
      </fill>
    </dxf>
    <dxf>
      <fill>
        <patternFill>
          <bgColor indexed="41"/>
        </patternFill>
      </fill>
    </dxf>
    <dxf>
      <font>
        <color indexed="8"/>
      </font>
      <fill>
        <patternFill>
          <bgColor indexed="10"/>
        </patternFill>
      </fill>
    </dxf>
    <dxf>
      <fill>
        <patternFill>
          <bgColor indexed="10"/>
        </patternFill>
      </fill>
    </dxf>
    <dxf>
      <fill>
        <patternFill>
          <bgColor indexed="10"/>
        </patternFill>
      </fill>
    </dxf>
    <dxf>
      <fill>
        <patternFill>
          <bgColor indexed="41"/>
        </patternFill>
      </fill>
    </dxf>
    <dxf>
      <fill>
        <patternFill>
          <bgColor indexed="41"/>
        </patternFill>
      </fill>
    </dxf>
    <dxf>
      <fill>
        <patternFill>
          <bgColor indexed="10"/>
        </patternFill>
      </fill>
    </dxf>
    <dxf>
      <fill>
        <patternFill>
          <bgColor indexed="40"/>
        </patternFill>
      </fill>
    </dxf>
    <dxf>
      <fill>
        <patternFill>
          <bgColor indexed="41"/>
        </patternFill>
      </fill>
    </dxf>
    <dxf>
      <fill>
        <patternFill>
          <bgColor indexed="10"/>
        </patternFill>
      </fill>
    </dxf>
    <dxf>
      <fill>
        <patternFill>
          <bgColor indexed="40"/>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2"/>
        </patternFill>
      </fill>
    </dxf>
    <dxf>
      <fill>
        <patternFill>
          <bgColor indexed="41"/>
        </patternFill>
      </fill>
    </dxf>
    <dxf>
      <fill>
        <patternFill>
          <bgColor indexed="41"/>
        </patternFill>
      </fill>
    </dxf>
    <dxf>
      <font>
        <color indexed="8"/>
      </font>
      <fill>
        <patternFill>
          <bgColor indexed="10"/>
        </patternFill>
      </fill>
    </dxf>
    <dxf>
      <fill>
        <patternFill>
          <bgColor indexed="10"/>
        </patternFill>
      </fill>
    </dxf>
    <dxf>
      <fill>
        <patternFill>
          <bgColor indexed="10"/>
        </patternFill>
      </fill>
    </dxf>
    <dxf>
      <fill>
        <patternFill>
          <bgColor indexed="41"/>
        </patternFill>
      </fill>
    </dxf>
    <dxf>
      <fill>
        <patternFill>
          <bgColor indexed="41"/>
        </patternFill>
      </fill>
    </dxf>
    <dxf>
      <fill>
        <patternFill>
          <bgColor indexed="10"/>
        </patternFill>
      </fill>
    </dxf>
    <dxf>
      <fill>
        <patternFill>
          <bgColor indexed="40"/>
        </patternFill>
      </fill>
    </dxf>
    <dxf>
      <fill>
        <patternFill>
          <bgColor indexed="41"/>
        </patternFill>
      </fill>
    </dxf>
    <dxf>
      <fill>
        <patternFill>
          <bgColor indexed="10"/>
        </patternFill>
      </fill>
    </dxf>
    <dxf>
      <fill>
        <patternFill>
          <bgColor indexed="40"/>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2"/>
        </patternFill>
      </fill>
    </dxf>
    <dxf>
      <fill>
        <patternFill>
          <bgColor indexed="41"/>
        </patternFill>
      </fill>
    </dxf>
    <dxf>
      <fill>
        <patternFill>
          <bgColor indexed="41"/>
        </patternFill>
      </fill>
    </dxf>
    <dxf>
      <font>
        <color indexed="8"/>
      </font>
      <fill>
        <patternFill>
          <bgColor indexed="10"/>
        </patternFill>
      </fill>
    </dxf>
    <dxf>
      <fill>
        <patternFill>
          <bgColor indexed="10"/>
        </patternFill>
      </fill>
    </dxf>
    <dxf>
      <fill>
        <patternFill>
          <bgColor indexed="10"/>
        </patternFill>
      </fill>
    </dxf>
    <dxf>
      <fill>
        <patternFill>
          <bgColor indexed="41"/>
        </patternFill>
      </fill>
    </dxf>
    <dxf>
      <fill>
        <patternFill>
          <bgColor indexed="41"/>
        </patternFill>
      </fill>
    </dxf>
    <dxf>
      <fill>
        <patternFill>
          <bgColor indexed="10"/>
        </patternFill>
      </fill>
    </dxf>
    <dxf>
      <fill>
        <patternFill>
          <bgColor indexed="40"/>
        </patternFill>
      </fill>
    </dxf>
    <dxf>
      <fill>
        <patternFill>
          <bgColor indexed="41"/>
        </patternFill>
      </fill>
    </dxf>
    <dxf>
      <fill>
        <patternFill>
          <bgColor indexed="10"/>
        </patternFill>
      </fill>
    </dxf>
    <dxf>
      <fill>
        <patternFill>
          <bgColor indexed="40"/>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2"/>
        </patternFill>
      </fill>
    </dxf>
    <dxf>
      <fill>
        <patternFill>
          <bgColor indexed="41"/>
        </patternFill>
      </fill>
    </dxf>
    <dxf>
      <fill>
        <patternFill>
          <bgColor indexed="41"/>
        </patternFill>
      </fill>
    </dxf>
    <dxf>
      <font>
        <color indexed="8"/>
      </font>
      <fill>
        <patternFill>
          <bgColor indexed="10"/>
        </patternFill>
      </fill>
    </dxf>
    <dxf>
      <fill>
        <patternFill>
          <bgColor indexed="10"/>
        </patternFill>
      </fill>
    </dxf>
    <dxf>
      <fill>
        <patternFill>
          <bgColor indexed="10"/>
        </patternFill>
      </fill>
    </dxf>
    <dxf>
      <fill>
        <patternFill>
          <bgColor indexed="41"/>
        </patternFill>
      </fill>
    </dxf>
    <dxf>
      <fill>
        <patternFill>
          <bgColor indexed="41"/>
        </patternFill>
      </fill>
    </dxf>
    <dxf>
      <fill>
        <patternFill>
          <bgColor indexed="10"/>
        </patternFill>
      </fill>
    </dxf>
    <dxf>
      <fill>
        <patternFill>
          <bgColor indexed="40"/>
        </patternFill>
      </fill>
    </dxf>
    <dxf>
      <fill>
        <patternFill>
          <bgColor indexed="41"/>
        </patternFill>
      </fill>
    </dxf>
    <dxf>
      <fill>
        <patternFill>
          <bgColor indexed="10"/>
        </patternFill>
      </fill>
    </dxf>
    <dxf>
      <fill>
        <patternFill>
          <bgColor indexed="40"/>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2"/>
        </patternFill>
      </fill>
    </dxf>
    <dxf>
      <fill>
        <patternFill>
          <bgColor indexed="41"/>
        </patternFill>
      </fill>
    </dxf>
    <dxf>
      <fill>
        <patternFill>
          <bgColor indexed="41"/>
        </patternFill>
      </fill>
    </dxf>
    <dxf>
      <font>
        <color indexed="8"/>
      </font>
      <fill>
        <patternFill>
          <bgColor indexed="10"/>
        </patternFill>
      </fill>
    </dxf>
    <dxf>
      <fill>
        <patternFill>
          <bgColor indexed="10"/>
        </patternFill>
      </fill>
    </dxf>
    <dxf>
      <fill>
        <patternFill>
          <bgColor indexed="10"/>
        </patternFill>
      </fill>
    </dxf>
    <dxf>
      <fill>
        <patternFill>
          <bgColor indexed="41"/>
        </patternFill>
      </fill>
    </dxf>
    <dxf>
      <fill>
        <patternFill>
          <bgColor indexed="41"/>
        </patternFill>
      </fill>
    </dxf>
    <dxf>
      <fill>
        <patternFill>
          <bgColor indexed="10"/>
        </patternFill>
      </fill>
    </dxf>
    <dxf>
      <fill>
        <patternFill>
          <bgColor indexed="40"/>
        </patternFill>
      </fill>
    </dxf>
    <dxf>
      <fill>
        <patternFill>
          <bgColor indexed="41"/>
        </patternFill>
      </fill>
    </dxf>
    <dxf>
      <fill>
        <patternFill>
          <bgColor indexed="10"/>
        </patternFill>
      </fill>
    </dxf>
    <dxf>
      <fill>
        <patternFill>
          <bgColor indexed="40"/>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2"/>
        </patternFill>
      </fill>
    </dxf>
    <dxf>
      <fill>
        <patternFill>
          <bgColor indexed="41"/>
        </patternFill>
      </fill>
    </dxf>
    <dxf>
      <fill>
        <patternFill>
          <bgColor indexed="41"/>
        </patternFill>
      </fill>
    </dxf>
    <dxf>
      <font>
        <color indexed="8"/>
      </font>
      <fill>
        <patternFill>
          <bgColor indexed="10"/>
        </patternFill>
      </fill>
    </dxf>
    <dxf>
      <fill>
        <patternFill>
          <bgColor indexed="10"/>
        </patternFill>
      </fill>
    </dxf>
    <dxf>
      <fill>
        <patternFill>
          <bgColor indexed="10"/>
        </patternFill>
      </fill>
    </dxf>
    <dxf>
      <fill>
        <patternFill>
          <bgColor indexed="41"/>
        </patternFill>
      </fill>
    </dxf>
    <dxf>
      <fill>
        <patternFill>
          <bgColor indexed="41"/>
        </patternFill>
      </fill>
    </dxf>
    <dxf>
      <fill>
        <patternFill>
          <bgColor indexed="10"/>
        </patternFill>
      </fill>
    </dxf>
    <dxf>
      <fill>
        <patternFill>
          <bgColor indexed="40"/>
        </patternFill>
      </fill>
    </dxf>
    <dxf>
      <fill>
        <patternFill>
          <bgColor indexed="41"/>
        </patternFill>
      </fill>
    </dxf>
    <dxf>
      <fill>
        <patternFill>
          <bgColor indexed="10"/>
        </patternFill>
      </fill>
    </dxf>
    <dxf>
      <fill>
        <patternFill>
          <bgColor indexed="40"/>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2"/>
        </patternFill>
      </fill>
    </dxf>
    <dxf>
      <fill>
        <patternFill>
          <bgColor indexed="41"/>
        </patternFill>
      </fill>
    </dxf>
    <dxf>
      <fill>
        <patternFill>
          <bgColor indexed="41"/>
        </patternFill>
      </fill>
    </dxf>
    <dxf>
      <font>
        <color indexed="8"/>
      </font>
      <fill>
        <patternFill>
          <bgColor indexed="10"/>
        </patternFill>
      </fill>
    </dxf>
    <dxf>
      <fill>
        <patternFill>
          <bgColor indexed="10"/>
        </patternFill>
      </fill>
    </dxf>
    <dxf>
      <fill>
        <patternFill>
          <bgColor indexed="10"/>
        </patternFill>
      </fill>
    </dxf>
    <dxf>
      <fill>
        <patternFill>
          <bgColor indexed="41"/>
        </patternFill>
      </fill>
    </dxf>
    <dxf>
      <fill>
        <patternFill>
          <bgColor indexed="41"/>
        </patternFill>
      </fill>
    </dxf>
    <dxf>
      <fill>
        <patternFill>
          <bgColor indexed="10"/>
        </patternFill>
      </fill>
    </dxf>
    <dxf>
      <fill>
        <patternFill>
          <bgColor indexed="40"/>
        </patternFill>
      </fill>
    </dxf>
    <dxf>
      <fill>
        <patternFill>
          <bgColor indexed="41"/>
        </patternFill>
      </fill>
    </dxf>
    <dxf>
      <fill>
        <patternFill>
          <bgColor indexed="10"/>
        </patternFill>
      </fill>
    </dxf>
    <dxf>
      <fill>
        <patternFill>
          <bgColor indexed="40"/>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2"/>
        </patternFill>
      </fill>
    </dxf>
    <dxf>
      <fill>
        <patternFill>
          <bgColor indexed="41"/>
        </patternFill>
      </fill>
    </dxf>
    <dxf>
      <fill>
        <patternFill>
          <bgColor indexed="41"/>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bgColor indexed="40"/>
        </patternFill>
      </fill>
    </dxf>
    <dxf>
      <font>
        <color indexed="8"/>
      </font>
      <fill>
        <patternFill>
          <bgColor indexed="10"/>
        </patternFill>
      </fill>
    </dxf>
    <dxf>
      <fill>
        <patternFill>
          <bgColor indexed="10"/>
        </patternFill>
      </fill>
    </dxf>
    <dxf>
      <fill>
        <patternFill>
          <bgColor indexed="41"/>
        </patternFill>
      </fill>
    </dxf>
    <dxf>
      <fill>
        <patternFill>
          <bgColor indexed="41"/>
        </patternFill>
      </fill>
    </dxf>
    <dxf>
      <fill>
        <patternFill>
          <bgColor indexed="10"/>
        </patternFill>
      </fill>
    </dxf>
    <dxf>
      <fill>
        <patternFill patternType="none">
          <bgColor indexed="65"/>
        </patternFill>
      </fill>
    </dxf>
    <dxf>
      <fill>
        <patternFill>
          <bgColor indexed="42"/>
        </patternFill>
      </fill>
    </dxf>
    <dxf>
      <fill>
        <patternFill>
          <bgColor indexed="41"/>
        </patternFill>
      </fill>
    </dxf>
    <dxf>
      <fill>
        <patternFill>
          <bgColor indexed="41"/>
        </patternFill>
      </fill>
    </dxf>
    <dxf>
      <fill>
        <patternFill>
          <bgColor indexed="10"/>
        </patternFill>
      </fill>
    </dxf>
    <dxf>
      <fill>
        <patternFill>
          <bgColor indexed="41"/>
        </patternFill>
      </fill>
    </dxf>
    <dxf>
      <fill>
        <patternFill>
          <bgColor indexed="10"/>
        </patternFill>
      </fill>
    </dxf>
    <dxf>
      <fill>
        <patternFill>
          <bgColor indexed="40"/>
        </patternFill>
      </fill>
    </dxf>
    <dxf>
      <fill>
        <patternFill>
          <bgColor indexed="41"/>
        </patternFill>
      </fill>
    </dxf>
    <dxf>
      <fill>
        <patternFill>
          <bgColor indexed="10"/>
        </patternFill>
      </fill>
    </dxf>
    <dxf>
      <fill>
        <patternFill patternType="none">
          <bgColor indexed="65"/>
        </patternFill>
      </fill>
    </dxf>
    <dxf>
      <fill>
        <patternFill>
          <bgColor indexed="41"/>
        </patternFill>
      </fill>
    </dxf>
    <dxf>
      <fill>
        <patternFill>
          <bgColor indexed="10"/>
        </patternFill>
      </fill>
    </dxf>
    <dxf>
      <fill>
        <patternFill patternType="none">
          <bgColor indexed="65"/>
        </patternFill>
      </fill>
    </dxf>
    <dxf>
      <fill>
        <patternFill>
          <bgColor indexed="42"/>
        </patternFill>
      </fill>
    </dxf>
    <dxf>
      <fill>
        <patternFill>
          <bgColor indexed="41"/>
        </patternFill>
      </fill>
    </dxf>
    <dxf>
      <fill>
        <patternFill>
          <bgColor indexed="41"/>
        </patternFill>
      </fill>
    </dxf>
    <dxf>
      <font>
        <color indexed="8"/>
      </font>
      <fill>
        <patternFill>
          <bgColor indexed="10"/>
        </patternFill>
      </fill>
    </dxf>
    <dxf>
      <fill>
        <patternFill>
          <bgColor indexed="10"/>
        </patternFill>
      </fill>
    </dxf>
    <dxf>
      <fill>
        <patternFill>
          <bgColor indexed="4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DDDDDD"/>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W143"/>
  <sheetViews>
    <sheetView showGridLines="0" rightToLeft="1" tabSelected="1" zoomScale="80" zoomScaleNormal="80"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E6" sqref="E6"/>
    </sheetView>
  </sheetViews>
  <sheetFormatPr defaultColWidth="9.140625" defaultRowHeight="12.75"/>
  <cols>
    <col min="1" max="1" width="7.421875" style="2" customWidth="1"/>
    <col min="2" max="2" width="11.140625" style="2" customWidth="1"/>
    <col min="3" max="3" width="5.421875" style="4" bestFit="1" customWidth="1"/>
    <col min="4" max="4" width="8.421875" style="4" customWidth="1"/>
    <col min="5" max="5" width="9.00390625" style="2" customWidth="1"/>
    <col min="6" max="6" width="10.421875" style="2" customWidth="1"/>
    <col min="7" max="7" width="7.8515625" style="2" customWidth="1"/>
    <col min="8" max="10" width="12.421875" style="2" customWidth="1"/>
    <col min="11" max="11" width="10.8515625" style="2" customWidth="1"/>
    <col min="12" max="13" width="11.00390625" style="2" customWidth="1"/>
    <col min="14" max="14" width="10.8515625" style="2" customWidth="1"/>
    <col min="15" max="15" width="8.8515625" style="2" customWidth="1"/>
    <col min="16" max="18" width="8.00390625" style="2" customWidth="1"/>
    <col min="19" max="19" width="12.421875" style="2" customWidth="1"/>
    <col min="20" max="20" width="9.421875" style="2" customWidth="1"/>
    <col min="21" max="21" width="8.421875" style="2" customWidth="1"/>
    <col min="22" max="22" width="12.421875" style="2" customWidth="1"/>
    <col min="23" max="23" width="29.421875" style="2" bestFit="1" customWidth="1"/>
    <col min="24" max="24" width="10.421875" style="3" customWidth="1"/>
    <col min="25" max="27" width="10.421875" style="2" customWidth="1"/>
    <col min="28" max="16384" width="9.140625" style="2" customWidth="1"/>
  </cols>
  <sheetData>
    <row r="1" ht="12.75"/>
    <row r="2" spans="1:49" ht="22.5" customHeight="1" thickBot="1">
      <c r="A2" s="62" t="s">
        <v>10</v>
      </c>
      <c r="B2" s="77">
        <f>DATE(D57,1,1)</f>
        <v>42736</v>
      </c>
      <c r="C2" s="66" t="s">
        <v>41</v>
      </c>
      <c r="D2" s="65"/>
      <c r="E2" s="1"/>
      <c r="F2" s="115" t="s">
        <v>32</v>
      </c>
      <c r="G2" s="115"/>
      <c r="H2" s="102"/>
      <c r="I2" s="102"/>
      <c r="K2" s="115" t="s">
        <v>31</v>
      </c>
      <c r="L2" s="115"/>
      <c r="M2" s="115"/>
      <c r="N2" s="102"/>
      <c r="O2" s="102"/>
      <c r="Q2" s="115" t="s">
        <v>30</v>
      </c>
      <c r="R2" s="115"/>
      <c r="S2" s="102"/>
      <c r="T2" s="102"/>
      <c r="U2" s="3"/>
      <c r="V2" s="3"/>
      <c r="W2" s="3"/>
      <c r="X2" s="2"/>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spans="1:49" ht="13.5" thickBot="1">
      <c r="A3" s="4"/>
      <c r="B3" s="4"/>
      <c r="C3" s="2"/>
      <c r="D3" s="2"/>
      <c r="W3" s="3"/>
      <c r="X3" s="2"/>
      <c r="Y3" s="10"/>
      <c r="Z3" s="10"/>
      <c r="AA3" s="10"/>
      <c r="AB3" s="10"/>
      <c r="AC3" s="10"/>
      <c r="AD3" s="10"/>
      <c r="AE3" s="10"/>
      <c r="AF3" s="10"/>
      <c r="AG3" s="10"/>
      <c r="AH3" s="10"/>
      <c r="AI3" s="10"/>
      <c r="AJ3" s="10"/>
      <c r="AK3" s="10"/>
      <c r="AL3" s="10"/>
      <c r="AM3" s="10"/>
      <c r="AN3" s="10"/>
      <c r="AO3" s="10"/>
      <c r="AP3" s="10"/>
      <c r="AQ3" s="10"/>
      <c r="AR3" s="10"/>
      <c r="AS3" s="10"/>
      <c r="AT3" s="10"/>
      <c r="AU3" s="10"/>
      <c r="AV3" s="10"/>
      <c r="AW3" s="10"/>
    </row>
    <row r="4" spans="1:49" s="3" customFormat="1" ht="38.25" customHeight="1">
      <c r="A4" s="103" t="s">
        <v>19</v>
      </c>
      <c r="B4" s="104"/>
      <c r="C4" s="104"/>
      <c r="D4" s="105"/>
      <c r="E4" s="116" t="s">
        <v>11</v>
      </c>
      <c r="F4" s="117"/>
      <c r="G4" s="118"/>
      <c r="H4" s="128" t="s">
        <v>23</v>
      </c>
      <c r="I4" s="117"/>
      <c r="J4" s="117"/>
      <c r="K4" s="117"/>
      <c r="L4" s="117"/>
      <c r="M4" s="117"/>
      <c r="N4" s="129"/>
      <c r="O4" s="116" t="s">
        <v>24</v>
      </c>
      <c r="P4" s="117"/>
      <c r="Q4" s="117"/>
      <c r="R4" s="118"/>
      <c r="S4" s="52" t="s">
        <v>36</v>
      </c>
      <c r="T4" s="52" t="s">
        <v>36</v>
      </c>
      <c r="U4" s="52" t="s">
        <v>35</v>
      </c>
      <c r="V4" s="53" t="s">
        <v>20</v>
      </c>
      <c r="Y4" s="9"/>
      <c r="Z4" s="9"/>
      <c r="AA4" s="9"/>
      <c r="AB4" s="9"/>
      <c r="AC4" s="9"/>
      <c r="AD4" s="9"/>
      <c r="AE4" s="9"/>
      <c r="AF4" s="9"/>
      <c r="AG4" s="9"/>
      <c r="AH4" s="9"/>
      <c r="AI4" s="9"/>
      <c r="AJ4" s="9"/>
      <c r="AK4" s="9"/>
      <c r="AL4" s="9"/>
      <c r="AM4" s="9"/>
      <c r="AN4" s="9"/>
      <c r="AO4" s="9"/>
      <c r="AP4" s="9"/>
      <c r="AQ4" s="9"/>
      <c r="AR4" s="9"/>
      <c r="AS4" s="9"/>
      <c r="AT4" s="9"/>
      <c r="AU4" s="9"/>
      <c r="AV4" s="9"/>
      <c r="AW4" s="9"/>
    </row>
    <row r="5" spans="1:49" s="5" customFormat="1" ht="51.75" customHeight="1" thickBot="1">
      <c r="A5" s="54" t="s">
        <v>52</v>
      </c>
      <c r="B5" s="55" t="s">
        <v>0</v>
      </c>
      <c r="C5" s="55" t="s">
        <v>2</v>
      </c>
      <c r="D5" s="56" t="s">
        <v>21</v>
      </c>
      <c r="E5" s="55" t="s">
        <v>25</v>
      </c>
      <c r="F5" s="55" t="s">
        <v>26</v>
      </c>
      <c r="G5" s="58" t="s">
        <v>11</v>
      </c>
      <c r="H5" s="81" t="s">
        <v>54</v>
      </c>
      <c r="I5" s="81" t="s">
        <v>54</v>
      </c>
      <c r="J5" s="81" t="s">
        <v>55</v>
      </c>
      <c r="K5" s="80" t="s">
        <v>12</v>
      </c>
      <c r="L5" s="80" t="s">
        <v>13</v>
      </c>
      <c r="M5" s="80" t="s">
        <v>14</v>
      </c>
      <c r="N5" s="81" t="s">
        <v>43</v>
      </c>
      <c r="O5" s="57" t="s">
        <v>15</v>
      </c>
      <c r="P5" s="55" t="s">
        <v>16</v>
      </c>
      <c r="Q5" s="55" t="s">
        <v>17</v>
      </c>
      <c r="R5" s="58" t="s">
        <v>18</v>
      </c>
      <c r="S5" s="76" t="s">
        <v>50</v>
      </c>
      <c r="T5" s="59" t="s">
        <v>1</v>
      </c>
      <c r="U5" s="60" t="s">
        <v>1</v>
      </c>
      <c r="V5" s="61" t="s">
        <v>38</v>
      </c>
      <c r="Y5" s="36"/>
      <c r="Z5" s="37"/>
      <c r="AA5" s="37"/>
      <c r="AB5" s="36"/>
      <c r="AC5" s="36"/>
      <c r="AD5" s="36"/>
      <c r="AE5" s="36"/>
      <c r="AF5" s="36"/>
      <c r="AG5" s="36"/>
      <c r="AH5" s="36"/>
      <c r="AI5" s="36"/>
      <c r="AJ5" s="36"/>
      <c r="AK5" s="36"/>
      <c r="AL5" s="36"/>
      <c r="AM5" s="36"/>
      <c r="AN5" s="36"/>
      <c r="AO5" s="36"/>
      <c r="AP5" s="36"/>
      <c r="AQ5" s="36"/>
      <c r="AR5" s="36"/>
      <c r="AS5" s="36"/>
      <c r="AT5" s="36"/>
      <c r="AU5" s="36"/>
      <c r="AV5" s="36"/>
      <c r="AW5" s="36"/>
    </row>
    <row r="6" spans="1:23" s="10" customFormat="1" ht="14.25" customHeight="1">
      <c r="A6" s="6"/>
      <c r="B6" s="46">
        <f>B2</f>
        <v>42736</v>
      </c>
      <c r="C6" s="47" t="str">
        <f aca="true" t="shared" si="0" ref="C6:C36">TEXT(B6,"ddd")</f>
        <v>יום א</v>
      </c>
      <c r="D6" s="92">
        <f>IF(WEEKDAY(B6)=6,0,(IF(WEEKDAY(B6)=7,0,(IF(A6=$B$70,$D$51,(IF(A6=$B$71,0,(IF(OR(WEEKDAY(B6)=1,WEEKDAY(B6)=2,WEEKDAY(B6)=3,WEEKDAY(B6)=4,WEEKDAY(B6)=5),$D$50)))))))))</f>
        <v>0.3541666666666667</v>
      </c>
      <c r="E6" s="79"/>
      <c r="F6" s="79"/>
      <c r="G6" s="39">
        <f aca="true" t="shared" si="1" ref="G6:G36">IF(((TEXT($B$2,"mm"))-(TEXT(B6,"mm"))=0),IF(E6=0,0,(F6-E6)))</f>
        <v>0</v>
      </c>
      <c r="H6" s="7"/>
      <c r="I6" s="7"/>
      <c r="J6" s="7"/>
      <c r="K6" s="7"/>
      <c r="L6" s="7"/>
      <c r="M6" s="7"/>
      <c r="N6" s="7"/>
      <c r="O6" s="7"/>
      <c r="P6" s="7"/>
      <c r="Q6" s="7"/>
      <c r="R6" s="7"/>
      <c r="S6" s="42">
        <f>IF(((TEXT($B$2,"mm"))-(TEXT(B6,"mm"))=0),IF(G6&gt;=SUM(H6:N6),G6-SUM(H6:N6)+0.000001,SUM(H6:N6)-G6-0.000001),0)+0.0001</f>
        <v>0.000101</v>
      </c>
      <c r="T6" s="42">
        <f>IF(((TEXT($B$2,"mm"))-(TEXT(B6,"mm"))=0),SUM(H6:R6),0)</f>
        <v>0</v>
      </c>
      <c r="U6" s="43">
        <f>IF(COUNTA(H6:R6,E6:F6)&gt;0,1,"")</f>
      </c>
      <c r="V6" s="8"/>
      <c r="W6" s="9">
        <f>IF(SUM(H6:N6)&gt;G6+0.0001,$B$59,"")</f>
      </c>
    </row>
    <row r="7" spans="1:23" s="10" customFormat="1" ht="14.25" customHeight="1">
      <c r="A7" s="6"/>
      <c r="B7" s="46">
        <f aca="true" t="shared" si="2" ref="B7:B36">B6+1</f>
        <v>42737</v>
      </c>
      <c r="C7" s="47" t="str">
        <f t="shared" si="0"/>
        <v>יום ב</v>
      </c>
      <c r="D7" s="92">
        <f aca="true" t="shared" si="3" ref="D7:D36">IF(WEEKDAY(B7)=6,0,(IF(WEEKDAY(B7)=7,0,(IF(A7=$B$70,$D$51,(IF(A7=$B$71,0,(IF(OR(WEEKDAY(B7)=1,WEEKDAY(B7)=2,WEEKDAY(B7)=3,WEEKDAY(B7)=4,WEEKDAY(B7)=5),$D$50)))))))))</f>
        <v>0.3541666666666667</v>
      </c>
      <c r="E7" s="79"/>
      <c r="F7" s="79"/>
      <c r="G7" s="39">
        <f t="shared" si="1"/>
        <v>0</v>
      </c>
      <c r="H7" s="7"/>
      <c r="I7" s="7"/>
      <c r="J7" s="7"/>
      <c r="K7" s="7"/>
      <c r="L7" s="7"/>
      <c r="M7" s="7"/>
      <c r="N7" s="7"/>
      <c r="O7" s="7"/>
      <c r="P7" s="7"/>
      <c r="Q7" s="7"/>
      <c r="R7" s="7"/>
      <c r="S7" s="42">
        <f aca="true" t="shared" si="4" ref="S7:S36">IF(((TEXT($B$2,"mm"))-(TEXT(B7,"mm"))=0),IF(G7&gt;=SUM(H7:N7),G7-SUM(H7:N7)+0.000001,SUM(H7:N7)-G7-0.000001),0)+0.0001</f>
        <v>0.000101</v>
      </c>
      <c r="T7" s="42">
        <f aca="true" t="shared" si="5" ref="T7:T36">IF(((TEXT($B$2,"mm"))-(TEXT(B7,"mm"))=0),T6+(SUM(H7:R7)),T6)</f>
        <v>0</v>
      </c>
      <c r="U7" s="43">
        <f aca="true" t="shared" si="6" ref="U7:U33">IF(COUNTA(H7:R7,E7:F7)&gt;0,1,"")</f>
      </c>
      <c r="V7" s="8"/>
      <c r="W7" s="9">
        <f aca="true" t="shared" si="7" ref="W7:W36">IF(SUM(H7:N7)&gt;G7+0.0001,$B$59,"")</f>
      </c>
    </row>
    <row r="8" spans="1:23" s="10" customFormat="1" ht="14.25" customHeight="1">
      <c r="A8" s="6"/>
      <c r="B8" s="46">
        <f t="shared" si="2"/>
        <v>42738</v>
      </c>
      <c r="C8" s="47" t="str">
        <f t="shared" si="0"/>
        <v>יום ג</v>
      </c>
      <c r="D8" s="92">
        <f t="shared" si="3"/>
        <v>0.3541666666666667</v>
      </c>
      <c r="E8" s="79"/>
      <c r="F8" s="79"/>
      <c r="G8" s="39">
        <f t="shared" si="1"/>
        <v>0</v>
      </c>
      <c r="H8" s="7"/>
      <c r="I8" s="7"/>
      <c r="J8" s="7"/>
      <c r="K8" s="7"/>
      <c r="L8" s="7"/>
      <c r="M8" s="7"/>
      <c r="N8" s="7"/>
      <c r="O8" s="7"/>
      <c r="P8" s="7"/>
      <c r="Q8" s="7"/>
      <c r="R8" s="7"/>
      <c r="S8" s="42">
        <f t="shared" si="4"/>
        <v>0.000101</v>
      </c>
      <c r="T8" s="42">
        <f t="shared" si="5"/>
        <v>0</v>
      </c>
      <c r="U8" s="43">
        <f t="shared" si="6"/>
      </c>
      <c r="V8" s="8"/>
      <c r="W8" s="9">
        <f t="shared" si="7"/>
      </c>
    </row>
    <row r="9" spans="1:23" s="10" customFormat="1" ht="14.25" customHeight="1">
      <c r="A9" s="6"/>
      <c r="B9" s="46">
        <f t="shared" si="2"/>
        <v>42739</v>
      </c>
      <c r="C9" s="47" t="str">
        <f t="shared" si="0"/>
        <v>יום ד</v>
      </c>
      <c r="D9" s="92">
        <f t="shared" si="3"/>
        <v>0.3541666666666667</v>
      </c>
      <c r="E9" s="79"/>
      <c r="F9" s="79"/>
      <c r="G9" s="39">
        <f t="shared" si="1"/>
        <v>0</v>
      </c>
      <c r="H9" s="7"/>
      <c r="I9" s="7"/>
      <c r="J9" s="7"/>
      <c r="K9" s="7"/>
      <c r="L9" s="7"/>
      <c r="M9" s="7"/>
      <c r="N9" s="7"/>
      <c r="O9" s="7"/>
      <c r="P9" s="7"/>
      <c r="Q9" s="7"/>
      <c r="R9" s="7"/>
      <c r="S9" s="42">
        <f t="shared" si="4"/>
        <v>0.000101</v>
      </c>
      <c r="T9" s="42">
        <f t="shared" si="5"/>
        <v>0</v>
      </c>
      <c r="U9" s="43">
        <f t="shared" si="6"/>
      </c>
      <c r="V9" s="8"/>
      <c r="W9" s="9">
        <f t="shared" si="7"/>
      </c>
    </row>
    <row r="10" spans="1:23" s="10" customFormat="1" ht="14.25" customHeight="1">
      <c r="A10" s="6"/>
      <c r="B10" s="46">
        <f t="shared" si="2"/>
        <v>42740</v>
      </c>
      <c r="C10" s="47" t="str">
        <f t="shared" si="0"/>
        <v>יום ה</v>
      </c>
      <c r="D10" s="92">
        <f t="shared" si="3"/>
        <v>0.3541666666666667</v>
      </c>
      <c r="E10" s="79"/>
      <c r="F10" s="79"/>
      <c r="G10" s="39">
        <f t="shared" si="1"/>
        <v>0</v>
      </c>
      <c r="H10" s="7"/>
      <c r="I10" s="7"/>
      <c r="J10" s="7"/>
      <c r="K10" s="7"/>
      <c r="L10" s="7"/>
      <c r="M10" s="7"/>
      <c r="N10" s="7"/>
      <c r="O10" s="7"/>
      <c r="P10" s="7"/>
      <c r="Q10" s="7"/>
      <c r="R10" s="7"/>
      <c r="S10" s="42">
        <f t="shared" si="4"/>
        <v>0.000101</v>
      </c>
      <c r="T10" s="42">
        <f t="shared" si="5"/>
        <v>0</v>
      </c>
      <c r="U10" s="43">
        <f t="shared" si="6"/>
      </c>
      <c r="V10" s="8"/>
      <c r="W10" s="9">
        <f t="shared" si="7"/>
      </c>
    </row>
    <row r="11" spans="1:23" s="10" customFormat="1" ht="14.25" customHeight="1">
      <c r="A11" s="6"/>
      <c r="B11" s="46">
        <f t="shared" si="2"/>
        <v>42741</v>
      </c>
      <c r="C11" s="47" t="str">
        <f t="shared" si="0"/>
        <v>יום ו</v>
      </c>
      <c r="D11" s="92">
        <f t="shared" si="3"/>
        <v>0</v>
      </c>
      <c r="E11" s="79"/>
      <c r="F11" s="79"/>
      <c r="G11" s="39">
        <f t="shared" si="1"/>
        <v>0</v>
      </c>
      <c r="H11" s="7"/>
      <c r="I11" s="7"/>
      <c r="J11" s="7"/>
      <c r="K11" s="7"/>
      <c r="L11" s="7"/>
      <c r="M11" s="7"/>
      <c r="N11" s="7"/>
      <c r="O11" s="7"/>
      <c r="P11" s="7"/>
      <c r="Q11" s="7"/>
      <c r="R11" s="7"/>
      <c r="S11" s="42">
        <f t="shared" si="4"/>
        <v>0.000101</v>
      </c>
      <c r="T11" s="42">
        <f t="shared" si="5"/>
        <v>0</v>
      </c>
      <c r="U11" s="43">
        <f t="shared" si="6"/>
      </c>
      <c r="V11" s="8"/>
      <c r="W11" s="9">
        <f t="shared" si="7"/>
      </c>
    </row>
    <row r="12" spans="1:23" s="10" customFormat="1" ht="14.25" customHeight="1">
      <c r="A12" s="6"/>
      <c r="B12" s="46">
        <f t="shared" si="2"/>
        <v>42742</v>
      </c>
      <c r="C12" s="47" t="str">
        <f t="shared" si="0"/>
        <v>שבת</v>
      </c>
      <c r="D12" s="92">
        <f t="shared" si="3"/>
        <v>0</v>
      </c>
      <c r="E12" s="79"/>
      <c r="F12" s="79"/>
      <c r="G12" s="39">
        <f t="shared" si="1"/>
        <v>0</v>
      </c>
      <c r="H12" s="7"/>
      <c r="I12" s="7"/>
      <c r="J12" s="7"/>
      <c r="K12" s="7"/>
      <c r="L12" s="7"/>
      <c r="M12" s="7"/>
      <c r="N12" s="7"/>
      <c r="O12" s="7"/>
      <c r="P12" s="7"/>
      <c r="Q12" s="7"/>
      <c r="R12" s="7"/>
      <c r="S12" s="42">
        <f t="shared" si="4"/>
        <v>0.000101</v>
      </c>
      <c r="T12" s="42">
        <f t="shared" si="5"/>
        <v>0</v>
      </c>
      <c r="U12" s="43">
        <f t="shared" si="6"/>
      </c>
      <c r="V12" s="8"/>
      <c r="W12" s="9">
        <f t="shared" si="7"/>
      </c>
    </row>
    <row r="13" spans="1:23" s="10" customFormat="1" ht="14.25" customHeight="1">
      <c r="A13" s="6"/>
      <c r="B13" s="46">
        <f t="shared" si="2"/>
        <v>42743</v>
      </c>
      <c r="C13" s="47" t="str">
        <f t="shared" si="0"/>
        <v>יום א</v>
      </c>
      <c r="D13" s="92">
        <f t="shared" si="3"/>
        <v>0.3541666666666667</v>
      </c>
      <c r="E13" s="79"/>
      <c r="F13" s="79"/>
      <c r="G13" s="39">
        <f t="shared" si="1"/>
        <v>0</v>
      </c>
      <c r="H13" s="7"/>
      <c r="I13" s="7"/>
      <c r="J13" s="7"/>
      <c r="K13" s="7"/>
      <c r="L13" s="7"/>
      <c r="M13" s="7"/>
      <c r="N13" s="7"/>
      <c r="O13" s="7"/>
      <c r="P13" s="7"/>
      <c r="Q13" s="7"/>
      <c r="R13" s="7"/>
      <c r="S13" s="42">
        <f t="shared" si="4"/>
        <v>0.000101</v>
      </c>
      <c r="T13" s="42">
        <f t="shared" si="5"/>
        <v>0</v>
      </c>
      <c r="U13" s="43">
        <f t="shared" si="6"/>
      </c>
      <c r="V13" s="8"/>
      <c r="W13" s="9">
        <f t="shared" si="7"/>
      </c>
    </row>
    <row r="14" spans="1:23" s="10" customFormat="1" ht="14.25" customHeight="1">
      <c r="A14" s="6"/>
      <c r="B14" s="46">
        <f t="shared" si="2"/>
        <v>42744</v>
      </c>
      <c r="C14" s="47" t="str">
        <f t="shared" si="0"/>
        <v>יום ב</v>
      </c>
      <c r="D14" s="92">
        <f t="shared" si="3"/>
        <v>0.3541666666666667</v>
      </c>
      <c r="E14" s="79"/>
      <c r="F14" s="79"/>
      <c r="G14" s="39">
        <f t="shared" si="1"/>
        <v>0</v>
      </c>
      <c r="H14" s="7"/>
      <c r="I14" s="7"/>
      <c r="J14" s="7"/>
      <c r="K14" s="7"/>
      <c r="L14" s="7"/>
      <c r="M14" s="7"/>
      <c r="N14" s="7"/>
      <c r="O14" s="7"/>
      <c r="P14" s="7"/>
      <c r="Q14" s="7"/>
      <c r="R14" s="7"/>
      <c r="S14" s="42">
        <f t="shared" si="4"/>
        <v>0.000101</v>
      </c>
      <c r="T14" s="42">
        <f t="shared" si="5"/>
        <v>0</v>
      </c>
      <c r="U14" s="43">
        <f t="shared" si="6"/>
      </c>
      <c r="V14" s="8"/>
      <c r="W14" s="9">
        <f t="shared" si="7"/>
      </c>
    </row>
    <row r="15" spans="1:23" s="10" customFormat="1" ht="14.25" customHeight="1">
      <c r="A15" s="6"/>
      <c r="B15" s="46">
        <f t="shared" si="2"/>
        <v>42745</v>
      </c>
      <c r="C15" s="47" t="str">
        <f t="shared" si="0"/>
        <v>יום ג</v>
      </c>
      <c r="D15" s="92">
        <f t="shared" si="3"/>
        <v>0.3541666666666667</v>
      </c>
      <c r="E15" s="79"/>
      <c r="F15" s="79"/>
      <c r="G15" s="39">
        <f t="shared" si="1"/>
        <v>0</v>
      </c>
      <c r="H15" s="7"/>
      <c r="I15" s="7"/>
      <c r="J15" s="7"/>
      <c r="K15" s="7"/>
      <c r="L15" s="7"/>
      <c r="M15" s="7"/>
      <c r="N15" s="7"/>
      <c r="O15" s="7"/>
      <c r="P15" s="7"/>
      <c r="Q15" s="7"/>
      <c r="R15" s="7"/>
      <c r="S15" s="42">
        <f t="shared" si="4"/>
        <v>0.000101</v>
      </c>
      <c r="T15" s="42">
        <f t="shared" si="5"/>
        <v>0</v>
      </c>
      <c r="U15" s="43">
        <f t="shared" si="6"/>
      </c>
      <c r="V15" s="8"/>
      <c r="W15" s="9">
        <f t="shared" si="7"/>
      </c>
    </row>
    <row r="16" spans="1:23" s="10" customFormat="1" ht="14.25" customHeight="1">
      <c r="A16" s="6"/>
      <c r="B16" s="46">
        <f t="shared" si="2"/>
        <v>42746</v>
      </c>
      <c r="C16" s="47" t="str">
        <f t="shared" si="0"/>
        <v>יום ד</v>
      </c>
      <c r="D16" s="92">
        <f t="shared" si="3"/>
        <v>0.3541666666666667</v>
      </c>
      <c r="E16" s="79"/>
      <c r="F16" s="79"/>
      <c r="G16" s="39">
        <f t="shared" si="1"/>
        <v>0</v>
      </c>
      <c r="H16" s="7"/>
      <c r="I16" s="7"/>
      <c r="J16" s="7"/>
      <c r="K16" s="7"/>
      <c r="L16" s="7"/>
      <c r="M16" s="7"/>
      <c r="N16" s="7"/>
      <c r="O16" s="7"/>
      <c r="P16" s="7"/>
      <c r="Q16" s="7"/>
      <c r="R16" s="7"/>
      <c r="S16" s="42">
        <f t="shared" si="4"/>
        <v>0.000101</v>
      </c>
      <c r="T16" s="42">
        <f t="shared" si="5"/>
        <v>0</v>
      </c>
      <c r="U16" s="43">
        <f t="shared" si="6"/>
      </c>
      <c r="V16" s="8"/>
      <c r="W16" s="9">
        <f t="shared" si="7"/>
      </c>
    </row>
    <row r="17" spans="1:23" s="10" customFormat="1" ht="14.25" customHeight="1">
      <c r="A17" s="6"/>
      <c r="B17" s="46">
        <f t="shared" si="2"/>
        <v>42747</v>
      </c>
      <c r="C17" s="47" t="str">
        <f t="shared" si="0"/>
        <v>יום ה</v>
      </c>
      <c r="D17" s="92">
        <f t="shared" si="3"/>
        <v>0.3541666666666667</v>
      </c>
      <c r="E17" s="79"/>
      <c r="F17" s="79"/>
      <c r="G17" s="39">
        <f t="shared" si="1"/>
        <v>0</v>
      </c>
      <c r="H17" s="7"/>
      <c r="I17" s="7"/>
      <c r="J17" s="7"/>
      <c r="K17" s="7"/>
      <c r="L17" s="7"/>
      <c r="M17" s="7"/>
      <c r="N17" s="7"/>
      <c r="O17" s="7"/>
      <c r="P17" s="7"/>
      <c r="Q17" s="7"/>
      <c r="R17" s="7"/>
      <c r="S17" s="42">
        <f t="shared" si="4"/>
        <v>0.000101</v>
      </c>
      <c r="T17" s="42">
        <f t="shared" si="5"/>
        <v>0</v>
      </c>
      <c r="U17" s="43">
        <f t="shared" si="6"/>
      </c>
      <c r="V17" s="8"/>
      <c r="W17" s="9">
        <f t="shared" si="7"/>
      </c>
    </row>
    <row r="18" spans="1:23" s="10" customFormat="1" ht="14.25" customHeight="1">
      <c r="A18" s="6"/>
      <c r="B18" s="46">
        <f t="shared" si="2"/>
        <v>42748</v>
      </c>
      <c r="C18" s="47" t="str">
        <f t="shared" si="0"/>
        <v>יום ו</v>
      </c>
      <c r="D18" s="92">
        <f t="shared" si="3"/>
        <v>0</v>
      </c>
      <c r="E18" s="79"/>
      <c r="F18" s="79"/>
      <c r="G18" s="39">
        <f t="shared" si="1"/>
        <v>0</v>
      </c>
      <c r="H18" s="7"/>
      <c r="I18" s="7"/>
      <c r="J18" s="7"/>
      <c r="K18" s="7"/>
      <c r="L18" s="7"/>
      <c r="M18" s="7"/>
      <c r="N18" s="7"/>
      <c r="O18" s="7"/>
      <c r="P18" s="7"/>
      <c r="Q18" s="7"/>
      <c r="R18" s="7"/>
      <c r="S18" s="42">
        <f t="shared" si="4"/>
        <v>0.000101</v>
      </c>
      <c r="T18" s="42">
        <f t="shared" si="5"/>
        <v>0</v>
      </c>
      <c r="U18" s="43">
        <f t="shared" si="6"/>
      </c>
      <c r="V18" s="8"/>
      <c r="W18" s="9">
        <f t="shared" si="7"/>
      </c>
    </row>
    <row r="19" spans="1:23" s="10" customFormat="1" ht="14.25" customHeight="1">
      <c r="A19" s="6"/>
      <c r="B19" s="46">
        <f t="shared" si="2"/>
        <v>42749</v>
      </c>
      <c r="C19" s="47" t="str">
        <f t="shared" si="0"/>
        <v>שבת</v>
      </c>
      <c r="D19" s="92">
        <f t="shared" si="3"/>
        <v>0</v>
      </c>
      <c r="E19" s="79"/>
      <c r="F19" s="79"/>
      <c r="G19" s="39">
        <f t="shared" si="1"/>
        <v>0</v>
      </c>
      <c r="H19" s="7"/>
      <c r="I19" s="7"/>
      <c r="J19" s="7"/>
      <c r="K19" s="7"/>
      <c r="L19" s="7"/>
      <c r="M19" s="7"/>
      <c r="N19" s="7"/>
      <c r="O19" s="7"/>
      <c r="P19" s="7"/>
      <c r="Q19" s="7"/>
      <c r="R19" s="7"/>
      <c r="S19" s="42">
        <f t="shared" si="4"/>
        <v>0.000101</v>
      </c>
      <c r="T19" s="42">
        <f t="shared" si="5"/>
        <v>0</v>
      </c>
      <c r="U19" s="43">
        <f t="shared" si="6"/>
      </c>
      <c r="V19" s="8"/>
      <c r="W19" s="9">
        <f t="shared" si="7"/>
      </c>
    </row>
    <row r="20" spans="1:23" s="10" customFormat="1" ht="14.25" customHeight="1">
      <c r="A20" s="6"/>
      <c r="B20" s="46">
        <f t="shared" si="2"/>
        <v>42750</v>
      </c>
      <c r="C20" s="47" t="str">
        <f t="shared" si="0"/>
        <v>יום א</v>
      </c>
      <c r="D20" s="92">
        <f t="shared" si="3"/>
        <v>0.3541666666666667</v>
      </c>
      <c r="E20" s="79"/>
      <c r="F20" s="79"/>
      <c r="G20" s="39">
        <f t="shared" si="1"/>
        <v>0</v>
      </c>
      <c r="H20" s="7"/>
      <c r="I20" s="7"/>
      <c r="J20" s="7"/>
      <c r="K20" s="7"/>
      <c r="L20" s="7"/>
      <c r="M20" s="7"/>
      <c r="N20" s="7"/>
      <c r="O20" s="7"/>
      <c r="P20" s="7"/>
      <c r="Q20" s="7"/>
      <c r="R20" s="7"/>
      <c r="S20" s="42">
        <f t="shared" si="4"/>
        <v>0.000101</v>
      </c>
      <c r="T20" s="42">
        <f t="shared" si="5"/>
        <v>0</v>
      </c>
      <c r="U20" s="43">
        <f t="shared" si="6"/>
      </c>
      <c r="V20" s="8"/>
      <c r="W20" s="9">
        <f t="shared" si="7"/>
      </c>
    </row>
    <row r="21" spans="1:27" s="10" customFormat="1" ht="14.25" customHeight="1">
      <c r="A21" s="6"/>
      <c r="B21" s="46">
        <f t="shared" si="2"/>
        <v>42751</v>
      </c>
      <c r="C21" s="47" t="str">
        <f t="shared" si="0"/>
        <v>יום ב</v>
      </c>
      <c r="D21" s="92">
        <f t="shared" si="3"/>
        <v>0.3541666666666667</v>
      </c>
      <c r="E21" s="79"/>
      <c r="F21" s="79"/>
      <c r="G21" s="39">
        <f t="shared" si="1"/>
        <v>0</v>
      </c>
      <c r="H21" s="7"/>
      <c r="I21" s="7"/>
      <c r="J21" s="7"/>
      <c r="K21" s="7"/>
      <c r="L21" s="7"/>
      <c r="M21" s="7"/>
      <c r="N21" s="7"/>
      <c r="O21" s="7"/>
      <c r="P21" s="7"/>
      <c r="Q21" s="7"/>
      <c r="R21" s="7"/>
      <c r="S21" s="42">
        <f t="shared" si="4"/>
        <v>0.000101</v>
      </c>
      <c r="T21" s="42">
        <f t="shared" si="5"/>
        <v>0</v>
      </c>
      <c r="U21" s="43">
        <f t="shared" si="6"/>
      </c>
      <c r="V21" s="8"/>
      <c r="W21" s="9">
        <f t="shared" si="7"/>
      </c>
      <c r="AA21" s="13"/>
    </row>
    <row r="22" spans="1:23" s="10" customFormat="1" ht="14.25" customHeight="1">
      <c r="A22" s="6"/>
      <c r="B22" s="46">
        <f t="shared" si="2"/>
        <v>42752</v>
      </c>
      <c r="C22" s="47" t="str">
        <f t="shared" si="0"/>
        <v>יום ג</v>
      </c>
      <c r="D22" s="92">
        <f t="shared" si="3"/>
        <v>0.3541666666666667</v>
      </c>
      <c r="E22" s="79"/>
      <c r="F22" s="79"/>
      <c r="G22" s="39">
        <f t="shared" si="1"/>
        <v>0</v>
      </c>
      <c r="H22" s="7"/>
      <c r="I22" s="7"/>
      <c r="J22" s="7"/>
      <c r="K22" s="7"/>
      <c r="L22" s="7"/>
      <c r="M22" s="7"/>
      <c r="N22" s="7"/>
      <c r="O22" s="7"/>
      <c r="P22" s="7"/>
      <c r="Q22" s="7"/>
      <c r="R22" s="7"/>
      <c r="S22" s="42">
        <f t="shared" si="4"/>
        <v>0.000101</v>
      </c>
      <c r="T22" s="42">
        <f t="shared" si="5"/>
        <v>0</v>
      </c>
      <c r="U22" s="43">
        <f t="shared" si="6"/>
      </c>
      <c r="V22" s="8"/>
      <c r="W22" s="9">
        <f t="shared" si="7"/>
      </c>
    </row>
    <row r="23" spans="1:23" s="10" customFormat="1" ht="14.25" customHeight="1">
      <c r="A23" s="6"/>
      <c r="B23" s="46">
        <f t="shared" si="2"/>
        <v>42753</v>
      </c>
      <c r="C23" s="47" t="str">
        <f t="shared" si="0"/>
        <v>יום ד</v>
      </c>
      <c r="D23" s="92">
        <f t="shared" si="3"/>
        <v>0.3541666666666667</v>
      </c>
      <c r="E23" s="79"/>
      <c r="F23" s="79"/>
      <c r="G23" s="39">
        <f t="shared" si="1"/>
        <v>0</v>
      </c>
      <c r="H23" s="7"/>
      <c r="I23" s="7"/>
      <c r="J23" s="7"/>
      <c r="K23" s="7"/>
      <c r="L23" s="7"/>
      <c r="M23" s="7"/>
      <c r="N23" s="7"/>
      <c r="O23" s="7"/>
      <c r="P23" s="7"/>
      <c r="Q23" s="7"/>
      <c r="R23" s="7"/>
      <c r="S23" s="42">
        <f t="shared" si="4"/>
        <v>0.000101</v>
      </c>
      <c r="T23" s="42">
        <f t="shared" si="5"/>
        <v>0</v>
      </c>
      <c r="U23" s="43">
        <f t="shared" si="6"/>
      </c>
      <c r="V23" s="8"/>
      <c r="W23" s="9">
        <f t="shared" si="7"/>
      </c>
    </row>
    <row r="24" spans="1:23" s="10" customFormat="1" ht="14.25" customHeight="1">
      <c r="A24" s="6"/>
      <c r="B24" s="46">
        <f t="shared" si="2"/>
        <v>42754</v>
      </c>
      <c r="C24" s="47" t="str">
        <f t="shared" si="0"/>
        <v>יום ה</v>
      </c>
      <c r="D24" s="92">
        <f t="shared" si="3"/>
        <v>0.3541666666666667</v>
      </c>
      <c r="E24" s="79"/>
      <c r="F24" s="79"/>
      <c r="G24" s="39">
        <f t="shared" si="1"/>
        <v>0</v>
      </c>
      <c r="H24" s="7"/>
      <c r="I24" s="7"/>
      <c r="J24" s="7"/>
      <c r="K24" s="7"/>
      <c r="L24" s="7"/>
      <c r="M24" s="7"/>
      <c r="N24" s="7"/>
      <c r="O24" s="7"/>
      <c r="P24" s="7"/>
      <c r="Q24" s="7"/>
      <c r="R24" s="7"/>
      <c r="S24" s="42">
        <f t="shared" si="4"/>
        <v>0.000101</v>
      </c>
      <c r="T24" s="42">
        <f t="shared" si="5"/>
        <v>0</v>
      </c>
      <c r="U24" s="43">
        <f t="shared" si="6"/>
      </c>
      <c r="V24" s="8"/>
      <c r="W24" s="9">
        <f t="shared" si="7"/>
      </c>
    </row>
    <row r="25" spans="1:23" s="10" customFormat="1" ht="14.25" customHeight="1">
      <c r="A25" s="6"/>
      <c r="B25" s="46">
        <f t="shared" si="2"/>
        <v>42755</v>
      </c>
      <c r="C25" s="47" t="str">
        <f t="shared" si="0"/>
        <v>יום ו</v>
      </c>
      <c r="D25" s="92">
        <f t="shared" si="3"/>
        <v>0</v>
      </c>
      <c r="E25" s="79"/>
      <c r="F25" s="79"/>
      <c r="G25" s="39">
        <f t="shared" si="1"/>
        <v>0</v>
      </c>
      <c r="H25" s="7"/>
      <c r="I25" s="7"/>
      <c r="J25" s="7"/>
      <c r="K25" s="7"/>
      <c r="L25" s="7"/>
      <c r="M25" s="7"/>
      <c r="N25" s="7"/>
      <c r="O25" s="7"/>
      <c r="P25" s="7"/>
      <c r="Q25" s="7"/>
      <c r="R25" s="7"/>
      <c r="S25" s="42">
        <f t="shared" si="4"/>
        <v>0.000101</v>
      </c>
      <c r="T25" s="42">
        <f t="shared" si="5"/>
        <v>0</v>
      </c>
      <c r="U25" s="43">
        <f t="shared" si="6"/>
      </c>
      <c r="V25" s="8"/>
      <c r="W25" s="9">
        <f t="shared" si="7"/>
      </c>
    </row>
    <row r="26" spans="1:23" s="10" customFormat="1" ht="14.25" customHeight="1">
      <c r="A26" s="6"/>
      <c r="B26" s="46">
        <f t="shared" si="2"/>
        <v>42756</v>
      </c>
      <c r="C26" s="47" t="str">
        <f t="shared" si="0"/>
        <v>שבת</v>
      </c>
      <c r="D26" s="92">
        <f t="shared" si="3"/>
        <v>0</v>
      </c>
      <c r="E26" s="79"/>
      <c r="F26" s="79"/>
      <c r="G26" s="39">
        <f t="shared" si="1"/>
        <v>0</v>
      </c>
      <c r="H26" s="7"/>
      <c r="I26" s="7"/>
      <c r="J26" s="7"/>
      <c r="K26" s="7"/>
      <c r="L26" s="7"/>
      <c r="M26" s="7"/>
      <c r="N26" s="7"/>
      <c r="O26" s="7"/>
      <c r="P26" s="7"/>
      <c r="Q26" s="7"/>
      <c r="R26" s="7"/>
      <c r="S26" s="42">
        <f t="shared" si="4"/>
        <v>0.000101</v>
      </c>
      <c r="T26" s="42">
        <f t="shared" si="5"/>
        <v>0</v>
      </c>
      <c r="U26" s="43">
        <f t="shared" si="6"/>
      </c>
      <c r="V26" s="8"/>
      <c r="W26" s="9">
        <f t="shared" si="7"/>
      </c>
    </row>
    <row r="27" spans="1:23" s="10" customFormat="1" ht="14.25" customHeight="1">
      <c r="A27" s="6"/>
      <c r="B27" s="46">
        <f t="shared" si="2"/>
        <v>42757</v>
      </c>
      <c r="C27" s="47" t="str">
        <f t="shared" si="0"/>
        <v>יום א</v>
      </c>
      <c r="D27" s="92">
        <f t="shared" si="3"/>
        <v>0.3541666666666667</v>
      </c>
      <c r="E27" s="79"/>
      <c r="F27" s="79"/>
      <c r="G27" s="39">
        <f t="shared" si="1"/>
        <v>0</v>
      </c>
      <c r="H27" s="7"/>
      <c r="I27" s="7"/>
      <c r="J27" s="7"/>
      <c r="K27" s="7"/>
      <c r="L27" s="7"/>
      <c r="M27" s="7"/>
      <c r="N27" s="7"/>
      <c r="O27" s="7"/>
      <c r="P27" s="7"/>
      <c r="Q27" s="7"/>
      <c r="R27" s="7"/>
      <c r="S27" s="42">
        <f t="shared" si="4"/>
        <v>0.000101</v>
      </c>
      <c r="T27" s="42">
        <f t="shared" si="5"/>
        <v>0</v>
      </c>
      <c r="U27" s="43">
        <f t="shared" si="6"/>
      </c>
      <c r="V27" s="8"/>
      <c r="W27" s="9">
        <f t="shared" si="7"/>
      </c>
    </row>
    <row r="28" spans="1:23" s="10" customFormat="1" ht="14.25" customHeight="1">
      <c r="A28" s="6"/>
      <c r="B28" s="46">
        <f t="shared" si="2"/>
        <v>42758</v>
      </c>
      <c r="C28" s="47" t="str">
        <f t="shared" si="0"/>
        <v>יום ב</v>
      </c>
      <c r="D28" s="92">
        <f t="shared" si="3"/>
        <v>0.3541666666666667</v>
      </c>
      <c r="E28" s="79"/>
      <c r="F28" s="79"/>
      <c r="G28" s="39">
        <f t="shared" si="1"/>
        <v>0</v>
      </c>
      <c r="H28" s="7"/>
      <c r="I28" s="7"/>
      <c r="J28" s="7"/>
      <c r="K28" s="7"/>
      <c r="L28" s="7"/>
      <c r="M28" s="7"/>
      <c r="N28" s="7"/>
      <c r="O28" s="7"/>
      <c r="P28" s="7"/>
      <c r="Q28" s="7"/>
      <c r="R28" s="7"/>
      <c r="S28" s="42">
        <f t="shared" si="4"/>
        <v>0.000101</v>
      </c>
      <c r="T28" s="42">
        <f t="shared" si="5"/>
        <v>0</v>
      </c>
      <c r="U28" s="43">
        <f t="shared" si="6"/>
      </c>
      <c r="V28" s="8"/>
      <c r="W28" s="9">
        <f t="shared" si="7"/>
      </c>
    </row>
    <row r="29" spans="1:23" s="10" customFormat="1" ht="14.25" customHeight="1">
      <c r="A29" s="6"/>
      <c r="B29" s="46">
        <f t="shared" si="2"/>
        <v>42759</v>
      </c>
      <c r="C29" s="47" t="str">
        <f t="shared" si="0"/>
        <v>יום ג</v>
      </c>
      <c r="D29" s="92">
        <f t="shared" si="3"/>
        <v>0.3541666666666667</v>
      </c>
      <c r="E29" s="79"/>
      <c r="F29" s="79"/>
      <c r="G29" s="39">
        <f t="shared" si="1"/>
        <v>0</v>
      </c>
      <c r="H29" s="7"/>
      <c r="I29" s="7"/>
      <c r="J29" s="7"/>
      <c r="K29" s="7"/>
      <c r="L29" s="7"/>
      <c r="M29" s="7"/>
      <c r="N29" s="7"/>
      <c r="O29" s="7"/>
      <c r="P29" s="7"/>
      <c r="Q29" s="7"/>
      <c r="R29" s="7"/>
      <c r="S29" s="42">
        <f t="shared" si="4"/>
        <v>0.000101</v>
      </c>
      <c r="T29" s="42">
        <f t="shared" si="5"/>
        <v>0</v>
      </c>
      <c r="U29" s="43">
        <f t="shared" si="6"/>
      </c>
      <c r="V29" s="8"/>
      <c r="W29" s="9">
        <f t="shared" si="7"/>
      </c>
    </row>
    <row r="30" spans="1:23" s="10" customFormat="1" ht="14.25" customHeight="1">
      <c r="A30" s="6"/>
      <c r="B30" s="46">
        <f t="shared" si="2"/>
        <v>42760</v>
      </c>
      <c r="C30" s="47" t="str">
        <f t="shared" si="0"/>
        <v>יום ד</v>
      </c>
      <c r="D30" s="92">
        <f t="shared" si="3"/>
        <v>0.3541666666666667</v>
      </c>
      <c r="E30" s="79"/>
      <c r="F30" s="79"/>
      <c r="G30" s="39">
        <f t="shared" si="1"/>
        <v>0</v>
      </c>
      <c r="H30" s="7"/>
      <c r="I30" s="7"/>
      <c r="J30" s="7"/>
      <c r="K30" s="7"/>
      <c r="L30" s="7"/>
      <c r="M30" s="7"/>
      <c r="N30" s="7"/>
      <c r="O30" s="7"/>
      <c r="P30" s="7"/>
      <c r="Q30" s="7"/>
      <c r="R30" s="7"/>
      <c r="S30" s="42">
        <f t="shared" si="4"/>
        <v>0.000101</v>
      </c>
      <c r="T30" s="42">
        <f t="shared" si="5"/>
        <v>0</v>
      </c>
      <c r="U30" s="43">
        <f t="shared" si="6"/>
      </c>
      <c r="V30" s="8"/>
      <c r="W30" s="9">
        <f t="shared" si="7"/>
      </c>
    </row>
    <row r="31" spans="1:23" s="10" customFormat="1" ht="14.25" customHeight="1">
      <c r="A31" s="6"/>
      <c r="B31" s="46">
        <f t="shared" si="2"/>
        <v>42761</v>
      </c>
      <c r="C31" s="47" t="str">
        <f t="shared" si="0"/>
        <v>יום ה</v>
      </c>
      <c r="D31" s="92">
        <f t="shared" si="3"/>
        <v>0.3541666666666667</v>
      </c>
      <c r="E31" s="79"/>
      <c r="F31" s="79"/>
      <c r="G31" s="39">
        <f t="shared" si="1"/>
        <v>0</v>
      </c>
      <c r="H31" s="7"/>
      <c r="I31" s="7"/>
      <c r="J31" s="7"/>
      <c r="K31" s="7"/>
      <c r="L31" s="7"/>
      <c r="M31" s="7"/>
      <c r="N31" s="7"/>
      <c r="O31" s="7"/>
      <c r="P31" s="7"/>
      <c r="Q31" s="7"/>
      <c r="R31" s="7"/>
      <c r="S31" s="42">
        <f t="shared" si="4"/>
        <v>0.000101</v>
      </c>
      <c r="T31" s="42">
        <f t="shared" si="5"/>
        <v>0</v>
      </c>
      <c r="U31" s="43">
        <f t="shared" si="6"/>
      </c>
      <c r="V31" s="8"/>
      <c r="W31" s="9">
        <f t="shared" si="7"/>
      </c>
    </row>
    <row r="32" spans="1:23" s="10" customFormat="1" ht="14.25" customHeight="1">
      <c r="A32" s="6"/>
      <c r="B32" s="46">
        <f t="shared" si="2"/>
        <v>42762</v>
      </c>
      <c r="C32" s="47" t="str">
        <f t="shared" si="0"/>
        <v>יום ו</v>
      </c>
      <c r="D32" s="92">
        <f t="shared" si="3"/>
        <v>0</v>
      </c>
      <c r="E32" s="79"/>
      <c r="F32" s="79"/>
      <c r="G32" s="39">
        <f t="shared" si="1"/>
        <v>0</v>
      </c>
      <c r="H32" s="7"/>
      <c r="I32" s="7"/>
      <c r="J32" s="7"/>
      <c r="K32" s="7"/>
      <c r="L32" s="7"/>
      <c r="M32" s="7"/>
      <c r="N32" s="7"/>
      <c r="O32" s="7"/>
      <c r="P32" s="7"/>
      <c r="Q32" s="7"/>
      <c r="R32" s="7"/>
      <c r="S32" s="42">
        <f t="shared" si="4"/>
        <v>0.000101</v>
      </c>
      <c r="T32" s="42">
        <f t="shared" si="5"/>
        <v>0</v>
      </c>
      <c r="U32" s="43">
        <f t="shared" si="6"/>
      </c>
      <c r="V32" s="8"/>
      <c r="W32" s="9">
        <f t="shared" si="7"/>
      </c>
    </row>
    <row r="33" spans="1:23" s="10" customFormat="1" ht="14.25" customHeight="1">
      <c r="A33" s="6"/>
      <c r="B33" s="46">
        <f t="shared" si="2"/>
        <v>42763</v>
      </c>
      <c r="C33" s="47" t="str">
        <f t="shared" si="0"/>
        <v>שבת</v>
      </c>
      <c r="D33" s="92">
        <f t="shared" si="3"/>
        <v>0</v>
      </c>
      <c r="E33" s="79"/>
      <c r="F33" s="79"/>
      <c r="G33" s="39">
        <f>IF(((TEXT($B$2,"mm"))-(TEXT(B33,"mm"))=0),IF(E33=0,0,(F33-E33)))</f>
        <v>0</v>
      </c>
      <c r="H33" s="7"/>
      <c r="I33" s="7"/>
      <c r="J33" s="7"/>
      <c r="K33" s="7"/>
      <c r="L33" s="7"/>
      <c r="M33" s="7"/>
      <c r="N33" s="7"/>
      <c r="O33" s="7"/>
      <c r="P33" s="7"/>
      <c r="Q33" s="7"/>
      <c r="R33" s="7"/>
      <c r="S33" s="42">
        <f t="shared" si="4"/>
        <v>0.000101</v>
      </c>
      <c r="T33" s="42">
        <f t="shared" si="5"/>
        <v>0</v>
      </c>
      <c r="U33" s="43">
        <f t="shared" si="6"/>
      </c>
      <c r="V33" s="8"/>
      <c r="W33" s="9">
        <f t="shared" si="7"/>
      </c>
    </row>
    <row r="34" spans="1:23" s="10" customFormat="1" ht="14.25" customHeight="1">
      <c r="A34" s="6"/>
      <c r="B34" s="46">
        <f t="shared" si="2"/>
        <v>42764</v>
      </c>
      <c r="C34" s="47" t="str">
        <f t="shared" si="0"/>
        <v>יום א</v>
      </c>
      <c r="D34" s="92">
        <f t="shared" si="3"/>
        <v>0.3541666666666667</v>
      </c>
      <c r="E34" s="79"/>
      <c r="F34" s="79"/>
      <c r="G34" s="39">
        <f>IF(((TEXT($B$2,"mm"))-(TEXT(B34,"mm"))=0),IF(E34=0,0,(F34-E34)))</f>
        <v>0</v>
      </c>
      <c r="H34" s="7"/>
      <c r="I34" s="7"/>
      <c r="J34" s="7"/>
      <c r="K34" s="7"/>
      <c r="L34" s="7"/>
      <c r="M34" s="7"/>
      <c r="N34" s="7"/>
      <c r="O34" s="7"/>
      <c r="P34" s="7"/>
      <c r="Q34" s="7"/>
      <c r="R34" s="7"/>
      <c r="S34" s="42">
        <f t="shared" si="4"/>
        <v>0.000101</v>
      </c>
      <c r="T34" s="42">
        <f>IF(((TEXT($B$2,"mm"))-(TEXT(B34,"mm"))=0),T33+(SUM(H34:R34)),T33)</f>
        <v>0</v>
      </c>
      <c r="U34" s="43">
        <f>IF(((TEXT($B$2,"mm"))-(TEXT(B34,"mm"))=0),IF(COUNTA(H34:R34,E34:F34)&gt;0,1,""),"")</f>
      </c>
      <c r="V34" s="8"/>
      <c r="W34" s="9">
        <f t="shared" si="7"/>
      </c>
    </row>
    <row r="35" spans="1:23" s="10" customFormat="1" ht="14.25" customHeight="1">
      <c r="A35" s="6"/>
      <c r="B35" s="46">
        <f t="shared" si="2"/>
        <v>42765</v>
      </c>
      <c r="C35" s="47" t="str">
        <f t="shared" si="0"/>
        <v>יום ב</v>
      </c>
      <c r="D35" s="92">
        <f t="shared" si="3"/>
        <v>0.3541666666666667</v>
      </c>
      <c r="E35" s="79"/>
      <c r="F35" s="79"/>
      <c r="G35" s="39">
        <f t="shared" si="1"/>
        <v>0</v>
      </c>
      <c r="H35" s="7"/>
      <c r="I35" s="7"/>
      <c r="J35" s="7"/>
      <c r="K35" s="7"/>
      <c r="L35" s="7"/>
      <c r="M35" s="7"/>
      <c r="N35" s="7"/>
      <c r="O35" s="7"/>
      <c r="P35" s="7"/>
      <c r="Q35" s="7"/>
      <c r="R35" s="7"/>
      <c r="S35" s="42">
        <f t="shared" si="4"/>
        <v>0.000101</v>
      </c>
      <c r="T35" s="42">
        <f t="shared" si="5"/>
        <v>0</v>
      </c>
      <c r="U35" s="43">
        <f>IF(((TEXT($B$2,"mm"))-(TEXT(B35,"mm"))=0),IF(COUNTA(H35:R35,E35:F35)&gt;0,1,""),"")</f>
      </c>
      <c r="V35" s="8"/>
      <c r="W35" s="9">
        <f t="shared" si="7"/>
      </c>
    </row>
    <row r="36" spans="1:23" s="10" customFormat="1" ht="14.25" customHeight="1" thickBot="1">
      <c r="A36" s="6"/>
      <c r="B36" s="46">
        <f t="shared" si="2"/>
        <v>42766</v>
      </c>
      <c r="C36" s="47" t="str">
        <f t="shared" si="0"/>
        <v>יום ג</v>
      </c>
      <c r="D36" s="92">
        <f t="shared" si="3"/>
        <v>0.3541666666666667</v>
      </c>
      <c r="E36" s="79"/>
      <c r="F36" s="79"/>
      <c r="G36" s="39">
        <f t="shared" si="1"/>
        <v>0</v>
      </c>
      <c r="H36" s="7"/>
      <c r="I36" s="7"/>
      <c r="J36" s="7"/>
      <c r="K36" s="7"/>
      <c r="L36" s="7"/>
      <c r="M36" s="7"/>
      <c r="N36" s="7"/>
      <c r="O36" s="7"/>
      <c r="P36" s="7"/>
      <c r="Q36" s="7"/>
      <c r="R36" s="7"/>
      <c r="S36" s="42">
        <f t="shared" si="4"/>
        <v>0.000101</v>
      </c>
      <c r="T36" s="42">
        <f t="shared" si="5"/>
        <v>0</v>
      </c>
      <c r="U36" s="43">
        <f>IF(((TEXT($B$2,"mm"))-(TEXT(B36,"mm"))=0),IF(COUNTA(H36:R36,E36:F36)&gt;0,1,""),"")</f>
      </c>
      <c r="V36" s="8"/>
      <c r="W36" s="9">
        <f t="shared" si="7"/>
      </c>
    </row>
    <row r="37" spans="1:22" s="26" customFormat="1" ht="24.75" customHeight="1" thickBot="1">
      <c r="A37" s="18"/>
      <c r="B37" s="19"/>
      <c r="C37" s="20"/>
      <c r="D37" s="21">
        <f>SUM(D6:D36)</f>
        <v>8.145833333333336</v>
      </c>
      <c r="E37" s="38"/>
      <c r="F37" s="38"/>
      <c r="G37" s="23">
        <f>SUM(G6:G36)</f>
        <v>0</v>
      </c>
      <c r="H37" s="95">
        <f aca="true" t="shared" si="8" ref="H37:R37">SUM(H6:H36)</f>
        <v>0</v>
      </c>
      <c r="I37" s="95">
        <f t="shared" si="8"/>
        <v>0</v>
      </c>
      <c r="J37" s="95">
        <f t="shared" si="8"/>
        <v>0</v>
      </c>
      <c r="K37" s="23">
        <f t="shared" si="8"/>
        <v>0</v>
      </c>
      <c r="L37" s="23">
        <f t="shared" si="8"/>
        <v>0</v>
      </c>
      <c r="M37" s="23">
        <f t="shared" si="8"/>
        <v>0</v>
      </c>
      <c r="N37" s="21">
        <f t="shared" si="8"/>
        <v>0</v>
      </c>
      <c r="O37" s="24">
        <f t="shared" si="8"/>
        <v>0</v>
      </c>
      <c r="P37" s="23">
        <f t="shared" si="8"/>
        <v>0</v>
      </c>
      <c r="Q37" s="23">
        <f t="shared" si="8"/>
        <v>0</v>
      </c>
      <c r="R37" s="22">
        <f t="shared" si="8"/>
        <v>0</v>
      </c>
      <c r="S37" s="75"/>
      <c r="T37" s="21">
        <f>T36</f>
        <v>0</v>
      </c>
      <c r="U37" s="25">
        <f>SUM(U6:U36)</f>
        <v>0</v>
      </c>
      <c r="V37" s="25">
        <f>COUNTA(V6:V36)</f>
        <v>0</v>
      </c>
    </row>
    <row r="38" spans="1:22" s="26" customFormat="1" ht="18" thickBot="1">
      <c r="A38" s="119" t="s">
        <v>53</v>
      </c>
      <c r="B38" s="120"/>
      <c r="C38" s="120"/>
      <c r="D38" s="120"/>
      <c r="E38" s="120"/>
      <c r="F38" s="121"/>
      <c r="G38" s="83"/>
      <c r="H38" s="94">
        <f>H37/(MAX(D37,T37))</f>
        <v>0</v>
      </c>
      <c r="I38" s="94">
        <f>I37/(MAX(D37,T37))</f>
        <v>0</v>
      </c>
      <c r="J38" s="94">
        <f>J37/(MAX(D37,T37))</f>
        <v>0</v>
      </c>
      <c r="K38" s="94">
        <f>K37/(MAX(D37,T37))</f>
        <v>0</v>
      </c>
      <c r="L38" s="94">
        <f>L37/(MAX(D37,T37))</f>
        <v>0</v>
      </c>
      <c r="M38" s="94">
        <f>M37/(MAX(D37,T37))</f>
        <v>0</v>
      </c>
      <c r="N38" s="94">
        <f>N37/(MAX(D37,T37))</f>
        <v>0</v>
      </c>
      <c r="O38" s="87"/>
      <c r="P38" s="87"/>
      <c r="Q38" s="87"/>
      <c r="R38" s="87"/>
      <c r="S38" s="87"/>
      <c r="T38" s="87"/>
      <c r="U38" s="87"/>
      <c r="V38" s="87"/>
    </row>
    <row r="39" spans="1:22" s="88" customFormat="1" ht="18" thickBot="1">
      <c r="A39" s="84" t="s">
        <v>56</v>
      </c>
      <c r="C39" s="84"/>
      <c r="D39" s="84"/>
      <c r="E39" s="84"/>
      <c r="F39" s="89">
        <f>(MAX(D37,T37))</f>
        <v>8.145833333333336</v>
      </c>
      <c r="G39" s="85"/>
      <c r="H39" s="86"/>
      <c r="I39" s="86"/>
      <c r="J39" s="86"/>
      <c r="K39" s="87"/>
      <c r="L39" s="87"/>
      <c r="M39" s="87"/>
      <c r="N39" s="87"/>
      <c r="O39" s="87"/>
      <c r="P39" s="87"/>
      <c r="Q39" s="87"/>
      <c r="R39" s="87"/>
      <c r="S39" s="87"/>
      <c r="T39" s="87"/>
      <c r="U39" s="87"/>
      <c r="V39" s="87"/>
    </row>
    <row r="40" spans="7:24" s="27" customFormat="1" ht="29.25" customHeight="1" thickBot="1">
      <c r="G40" s="122" t="str">
        <f>IF(G37=(H37+I37+J37+K37+L37+M37+N37),"בדיקה: מלוא שעות העבודה הוקצו למשימות ","אין התאמה בין שעות העבודה לשעות שהוקצו למשימות")</f>
        <v>בדיקה: מלוא שעות העבודה הוקצו למשימות </v>
      </c>
      <c r="H40" s="123"/>
      <c r="I40" s="123"/>
      <c r="J40" s="124"/>
      <c r="N40" s="90"/>
      <c r="O40" s="91"/>
      <c r="S40" s="125" t="s">
        <v>37</v>
      </c>
      <c r="T40" s="126"/>
      <c r="U40" s="127"/>
      <c r="V40" s="68">
        <f>IF(U37=0,0,V37/U37)</f>
        <v>0</v>
      </c>
      <c r="X40" s="28"/>
    </row>
    <row r="41" spans="1:4" s="29" customFormat="1" ht="21" customHeight="1" thickTop="1">
      <c r="A41" s="29" t="s">
        <v>28</v>
      </c>
      <c r="C41" s="30"/>
      <c r="D41" s="30"/>
    </row>
    <row r="42" spans="1:27" s="3" customFormat="1" ht="12">
      <c r="A42" s="9"/>
      <c r="B42" s="9"/>
      <c r="C42" s="31"/>
      <c r="D42" s="31"/>
      <c r="Y42" s="2"/>
      <c r="Z42" s="2"/>
      <c r="AA42" s="2"/>
    </row>
    <row r="43" spans="1:25" s="3" customFormat="1" ht="21" customHeight="1" thickBot="1">
      <c r="A43" s="70" t="s">
        <v>32</v>
      </c>
      <c r="B43" s="32"/>
      <c r="C43" s="102"/>
      <c r="D43" s="102"/>
      <c r="E43" s="102"/>
      <c r="F43" s="113" t="s">
        <v>46</v>
      </c>
      <c r="G43" s="114"/>
      <c r="H43" s="114"/>
      <c r="I43" s="102"/>
      <c r="J43" s="102"/>
      <c r="K43" s="102"/>
      <c r="L43" s="73"/>
      <c r="M43" s="32"/>
      <c r="W43" s="2"/>
      <c r="X43" s="2"/>
      <c r="Y43" s="2"/>
    </row>
    <row r="44" spans="1:25" s="3" customFormat="1" ht="21" customHeight="1" thickBot="1">
      <c r="A44" s="70" t="s">
        <v>44</v>
      </c>
      <c r="B44" s="32"/>
      <c r="C44" s="102"/>
      <c r="D44" s="102"/>
      <c r="E44" s="102"/>
      <c r="F44" s="113" t="s">
        <v>45</v>
      </c>
      <c r="G44" s="114"/>
      <c r="H44" s="114"/>
      <c r="I44" s="102"/>
      <c r="J44" s="102"/>
      <c r="K44" s="102"/>
      <c r="L44" s="73"/>
      <c r="M44" s="32"/>
      <c r="W44" s="82"/>
      <c r="X44" s="2"/>
      <c r="Y44" s="2"/>
    </row>
    <row r="45" spans="1:25" s="3" customFormat="1" ht="21" customHeight="1" thickBot="1">
      <c r="A45" s="70"/>
      <c r="B45" s="32" t="s">
        <v>33</v>
      </c>
      <c r="C45" s="102"/>
      <c r="D45" s="102"/>
      <c r="E45" s="102"/>
      <c r="F45" s="72"/>
      <c r="G45" s="71"/>
      <c r="H45" s="32" t="s">
        <v>33</v>
      </c>
      <c r="I45" s="102"/>
      <c r="J45" s="102"/>
      <c r="K45" s="102"/>
      <c r="L45" s="73"/>
      <c r="M45" s="32"/>
      <c r="N45" s="32"/>
      <c r="O45" s="73"/>
      <c r="P45" s="73"/>
      <c r="Q45" s="73"/>
      <c r="W45" s="2"/>
      <c r="X45" s="2"/>
      <c r="Y45" s="2"/>
    </row>
    <row r="46" spans="1:4" s="3" customFormat="1" ht="12">
      <c r="A46" s="9"/>
      <c r="B46" s="9"/>
      <c r="C46" s="31"/>
      <c r="D46" s="31"/>
    </row>
    <row r="47" spans="1:4" s="3" customFormat="1" ht="12">
      <c r="A47" s="9"/>
      <c r="B47" s="9"/>
      <c r="C47" s="31"/>
      <c r="D47" s="31"/>
    </row>
    <row r="48" spans="1:4" s="3" customFormat="1" ht="27" customHeight="1">
      <c r="A48" s="109" t="s">
        <v>29</v>
      </c>
      <c r="B48" s="110"/>
      <c r="C48" s="111"/>
      <c r="D48" s="64" t="s">
        <v>40</v>
      </c>
    </row>
    <row r="49" spans="1:16" s="3" customFormat="1" ht="26.25" customHeight="1">
      <c r="A49" s="106" t="s">
        <v>39</v>
      </c>
      <c r="B49" s="107"/>
      <c r="C49" s="108"/>
      <c r="D49" s="63">
        <v>1</v>
      </c>
      <c r="E49" s="112" t="s">
        <v>49</v>
      </c>
      <c r="F49" s="112"/>
      <c r="G49" s="112"/>
      <c r="H49" s="112"/>
      <c r="I49" s="67"/>
      <c r="P49" s="69"/>
    </row>
    <row r="50" spans="1:4" s="3" customFormat="1" ht="22.5" customHeight="1">
      <c r="A50" s="106" t="s">
        <v>34</v>
      </c>
      <c r="B50" s="107"/>
      <c r="C50" s="108"/>
      <c r="D50" s="74">
        <v>0.3541666666666667</v>
      </c>
    </row>
    <row r="51" spans="1:16" s="3" customFormat="1" ht="22.5" customHeight="1">
      <c r="A51" s="106" t="s">
        <v>47</v>
      </c>
      <c r="B51" s="107"/>
      <c r="C51" s="108"/>
      <c r="D51" s="7">
        <v>0.1875</v>
      </c>
      <c r="P51" s="69"/>
    </row>
    <row r="52" spans="1:4" s="3" customFormat="1" ht="12">
      <c r="A52" s="33"/>
      <c r="B52" s="9"/>
      <c r="C52" s="31"/>
      <c r="D52" s="31"/>
    </row>
    <row r="53" spans="1:4" s="3" customFormat="1" ht="12">
      <c r="A53" s="33"/>
      <c r="B53" s="9"/>
      <c r="C53" s="31"/>
      <c r="D53" s="31"/>
    </row>
    <row r="54" spans="1:4" s="3" customFormat="1" ht="12">
      <c r="A54" s="33"/>
      <c r="B54" s="9"/>
      <c r="C54" s="31"/>
      <c r="D54" s="31"/>
    </row>
    <row r="55" spans="1:4" s="3" customFormat="1" ht="12">
      <c r="A55" s="33"/>
      <c r="B55" s="9"/>
      <c r="C55" s="31"/>
      <c r="D55" s="31"/>
    </row>
    <row r="56" spans="1:4" s="35" customFormat="1" ht="12">
      <c r="A56" s="33"/>
      <c r="B56" s="96"/>
      <c r="C56" s="97"/>
      <c r="D56" s="97"/>
    </row>
    <row r="57" spans="1:4" s="35" customFormat="1" ht="12">
      <c r="A57" s="34" t="s">
        <v>48</v>
      </c>
      <c r="B57" s="96" t="s">
        <v>48</v>
      </c>
      <c r="C57" s="97"/>
      <c r="D57" s="97">
        <v>2017</v>
      </c>
    </row>
    <row r="58" spans="1:4" s="35" customFormat="1" ht="12">
      <c r="A58" s="34"/>
      <c r="B58" s="96"/>
      <c r="C58" s="97"/>
      <c r="D58" s="97"/>
    </row>
    <row r="59" spans="1:4" s="35" customFormat="1" ht="12">
      <c r="A59" s="34"/>
      <c r="B59" s="96" t="s">
        <v>42</v>
      </c>
      <c r="C59" s="97"/>
      <c r="D59" s="97"/>
    </row>
    <row r="60" spans="1:15" s="35" customFormat="1" ht="12">
      <c r="A60" s="34"/>
      <c r="B60" s="96"/>
      <c r="C60" s="97"/>
      <c r="D60" s="97"/>
      <c r="K60" s="96"/>
      <c r="L60" s="96"/>
      <c r="M60" s="96"/>
      <c r="N60" s="96"/>
      <c r="O60" s="96"/>
    </row>
    <row r="61" spans="1:4" s="96" customFormat="1" ht="12">
      <c r="A61" s="34"/>
      <c r="C61" s="98"/>
      <c r="D61" s="98"/>
    </row>
    <row r="62" spans="1:4" s="96" customFormat="1" ht="12">
      <c r="A62" s="100"/>
      <c r="C62" s="101"/>
      <c r="D62" s="98"/>
    </row>
    <row r="63" spans="1:4" s="96" customFormat="1" ht="12">
      <c r="A63" s="100"/>
      <c r="B63" s="33" t="s">
        <v>3</v>
      </c>
      <c r="C63" s="101"/>
      <c r="D63" s="98"/>
    </row>
    <row r="64" spans="1:4" s="96" customFormat="1" ht="12">
      <c r="A64" s="100"/>
      <c r="B64" s="33" t="s">
        <v>4</v>
      </c>
      <c r="C64" s="101"/>
      <c r="D64" s="98"/>
    </row>
    <row r="65" spans="1:4" s="96" customFormat="1" ht="12">
      <c r="A65" s="100"/>
      <c r="B65" s="33" t="s">
        <v>5</v>
      </c>
      <c r="C65" s="101"/>
      <c r="D65" s="98"/>
    </row>
    <row r="66" spans="1:4" s="96" customFormat="1" ht="12">
      <c r="A66" s="100"/>
      <c r="B66" s="33" t="s">
        <v>6</v>
      </c>
      <c r="C66" s="101"/>
      <c r="D66" s="98"/>
    </row>
    <row r="67" spans="1:4" s="96" customFormat="1" ht="12">
      <c r="A67" s="100"/>
      <c r="B67" s="33" t="s">
        <v>7</v>
      </c>
      <c r="C67" s="101"/>
      <c r="D67" s="98"/>
    </row>
    <row r="68" spans="1:4" s="96" customFormat="1" ht="12">
      <c r="A68" s="100"/>
      <c r="B68" s="33" t="s">
        <v>8</v>
      </c>
      <c r="C68" s="101"/>
      <c r="D68" s="98"/>
    </row>
    <row r="69" spans="1:4" s="96" customFormat="1" ht="12">
      <c r="A69" s="100"/>
      <c r="B69" s="33" t="s">
        <v>9</v>
      </c>
      <c r="C69" s="101"/>
      <c r="D69" s="98"/>
    </row>
    <row r="70" spans="1:4" s="96" customFormat="1" ht="12">
      <c r="A70" s="100"/>
      <c r="B70" s="33" t="s">
        <v>22</v>
      </c>
      <c r="C70" s="101"/>
      <c r="D70" s="98"/>
    </row>
    <row r="71" spans="1:4" s="96" customFormat="1" ht="12">
      <c r="A71" s="100"/>
      <c r="B71" s="33" t="s">
        <v>51</v>
      </c>
      <c r="C71" s="98"/>
      <c r="D71" s="98"/>
    </row>
    <row r="72" spans="1:4" s="96" customFormat="1" ht="12">
      <c r="A72" s="100"/>
      <c r="B72" s="34"/>
      <c r="C72" s="98"/>
      <c r="D72" s="98"/>
    </row>
    <row r="73" spans="1:4" s="96" customFormat="1" ht="12">
      <c r="A73" s="100"/>
      <c r="B73" s="34" t="s">
        <v>27</v>
      </c>
      <c r="C73" s="98"/>
      <c r="D73" s="98"/>
    </row>
    <row r="74" spans="1:4" s="96" customFormat="1" ht="12">
      <c r="A74" s="100"/>
      <c r="B74" s="34"/>
      <c r="C74" s="98"/>
      <c r="D74" s="98"/>
    </row>
    <row r="75" spans="1:4" s="96" customFormat="1" ht="12">
      <c r="A75" s="100"/>
      <c r="B75" s="34">
        <v>39448</v>
      </c>
      <c r="C75" s="98"/>
      <c r="D75" s="98"/>
    </row>
    <row r="76" spans="1:4" s="96" customFormat="1" ht="12">
      <c r="A76" s="100"/>
      <c r="B76" s="34">
        <v>39479</v>
      </c>
      <c r="C76" s="98"/>
      <c r="D76" s="98"/>
    </row>
    <row r="77" spans="1:4" s="96" customFormat="1" ht="12">
      <c r="A77" s="100"/>
      <c r="B77" s="34">
        <v>39508</v>
      </c>
      <c r="C77" s="98"/>
      <c r="D77" s="98"/>
    </row>
    <row r="78" spans="1:4" s="96" customFormat="1" ht="12">
      <c r="A78" s="100"/>
      <c r="B78" s="34">
        <v>39539</v>
      </c>
      <c r="C78" s="98"/>
      <c r="D78" s="98"/>
    </row>
    <row r="79" spans="1:4" s="96" customFormat="1" ht="12">
      <c r="A79" s="100"/>
      <c r="B79" s="34">
        <v>39569</v>
      </c>
      <c r="C79" s="98"/>
      <c r="D79" s="98"/>
    </row>
    <row r="80" spans="1:4" s="96" customFormat="1" ht="12">
      <c r="A80" s="100"/>
      <c r="B80" s="34">
        <v>39600</v>
      </c>
      <c r="C80" s="98"/>
      <c r="D80" s="98"/>
    </row>
    <row r="81" spans="1:4" s="96" customFormat="1" ht="12">
      <c r="A81" s="34"/>
      <c r="B81" s="34">
        <v>39630</v>
      </c>
      <c r="C81" s="98"/>
      <c r="D81" s="98"/>
    </row>
    <row r="82" spans="1:4" s="96" customFormat="1" ht="12">
      <c r="A82" s="34"/>
      <c r="B82" s="34">
        <v>39661</v>
      </c>
      <c r="C82" s="98"/>
      <c r="D82" s="98"/>
    </row>
    <row r="83" spans="1:4" s="96" customFormat="1" ht="12">
      <c r="A83" s="34"/>
      <c r="B83" s="34">
        <v>39692</v>
      </c>
      <c r="C83" s="98"/>
      <c r="D83" s="98"/>
    </row>
    <row r="84" spans="1:4" s="96" customFormat="1" ht="12">
      <c r="A84" s="34"/>
      <c r="B84" s="34">
        <v>39722</v>
      </c>
      <c r="C84" s="98"/>
      <c r="D84" s="98"/>
    </row>
    <row r="85" spans="1:4" s="96" customFormat="1" ht="12">
      <c r="A85" s="34"/>
      <c r="B85" s="34">
        <v>39753</v>
      </c>
      <c r="C85" s="98"/>
      <c r="D85" s="98"/>
    </row>
    <row r="86" spans="1:4" s="96" customFormat="1" ht="12">
      <c r="A86" s="34"/>
      <c r="B86" s="34">
        <v>39783</v>
      </c>
      <c r="C86" s="98"/>
      <c r="D86" s="98"/>
    </row>
    <row r="87" spans="1:4" s="96" customFormat="1" ht="12">
      <c r="A87" s="34"/>
      <c r="B87" s="34">
        <v>39814</v>
      </c>
      <c r="C87" s="98"/>
      <c r="D87" s="98"/>
    </row>
    <row r="88" spans="1:4" s="96" customFormat="1" ht="12">
      <c r="A88" s="34"/>
      <c r="B88" s="34">
        <v>39845</v>
      </c>
      <c r="C88" s="98"/>
      <c r="D88" s="98"/>
    </row>
    <row r="89" spans="1:4" s="96" customFormat="1" ht="12">
      <c r="A89" s="34"/>
      <c r="B89" s="34">
        <v>39873</v>
      </c>
      <c r="C89" s="98"/>
      <c r="D89" s="98"/>
    </row>
    <row r="90" spans="1:4" s="96" customFormat="1" ht="12">
      <c r="A90" s="34"/>
      <c r="B90" s="34">
        <v>39904</v>
      </c>
      <c r="C90" s="98"/>
      <c r="D90" s="98"/>
    </row>
    <row r="91" spans="1:4" s="96" customFormat="1" ht="12">
      <c r="A91" s="34"/>
      <c r="B91" s="34">
        <v>39934</v>
      </c>
      <c r="C91" s="98"/>
      <c r="D91" s="98"/>
    </row>
    <row r="92" spans="1:4" s="96" customFormat="1" ht="12">
      <c r="A92" s="34"/>
      <c r="B92" s="34">
        <v>39965</v>
      </c>
      <c r="C92" s="98"/>
      <c r="D92" s="98"/>
    </row>
    <row r="93" spans="1:4" s="96" customFormat="1" ht="12">
      <c r="A93" s="34"/>
      <c r="B93" s="34">
        <v>39995</v>
      </c>
      <c r="C93" s="98"/>
      <c r="D93" s="98"/>
    </row>
    <row r="94" spans="1:4" s="96" customFormat="1" ht="12">
      <c r="A94" s="34"/>
      <c r="B94" s="34">
        <v>40026</v>
      </c>
      <c r="C94" s="98"/>
      <c r="D94" s="98"/>
    </row>
    <row r="95" spans="1:4" s="96" customFormat="1" ht="12">
      <c r="A95" s="34"/>
      <c r="B95" s="34">
        <v>40057</v>
      </c>
      <c r="C95" s="98"/>
      <c r="D95" s="98"/>
    </row>
    <row r="96" spans="1:4" s="96" customFormat="1" ht="12">
      <c r="A96" s="34"/>
      <c r="B96" s="34">
        <v>40087</v>
      </c>
      <c r="C96" s="98"/>
      <c r="D96" s="98"/>
    </row>
    <row r="97" spans="1:4" s="96" customFormat="1" ht="12">
      <c r="A97" s="34"/>
      <c r="B97" s="34">
        <v>40118</v>
      </c>
      <c r="C97" s="98"/>
      <c r="D97" s="98"/>
    </row>
    <row r="98" spans="1:4" s="96" customFormat="1" ht="12">
      <c r="A98" s="34"/>
      <c r="B98" s="34">
        <v>40148</v>
      </c>
      <c r="C98" s="98"/>
      <c r="D98" s="98"/>
    </row>
    <row r="99" spans="1:4" s="96" customFormat="1" ht="12">
      <c r="A99" s="34"/>
      <c r="B99" s="34">
        <v>40179</v>
      </c>
      <c r="C99" s="98"/>
      <c r="D99" s="98"/>
    </row>
    <row r="100" spans="1:4" s="96" customFormat="1" ht="12">
      <c r="A100" s="34"/>
      <c r="B100" s="34">
        <v>40210</v>
      </c>
      <c r="C100" s="98"/>
      <c r="D100" s="98"/>
    </row>
    <row r="101" spans="1:4" s="96" customFormat="1" ht="12">
      <c r="A101" s="34"/>
      <c r="B101" s="34">
        <v>40238</v>
      </c>
      <c r="C101" s="98"/>
      <c r="D101" s="98"/>
    </row>
    <row r="102" spans="1:4" s="96" customFormat="1" ht="12">
      <c r="A102" s="34"/>
      <c r="B102" s="34">
        <v>40269</v>
      </c>
      <c r="C102" s="98"/>
      <c r="D102" s="98"/>
    </row>
    <row r="103" spans="1:4" s="96" customFormat="1" ht="12">
      <c r="A103" s="34"/>
      <c r="B103" s="34">
        <v>40299</v>
      </c>
      <c r="C103" s="98"/>
      <c r="D103" s="98"/>
    </row>
    <row r="104" spans="1:4" s="96" customFormat="1" ht="12">
      <c r="A104" s="34"/>
      <c r="B104" s="34">
        <v>40330</v>
      </c>
      <c r="C104" s="98"/>
      <c r="D104" s="98"/>
    </row>
    <row r="105" spans="1:4" s="96" customFormat="1" ht="12">
      <c r="A105" s="34"/>
      <c r="B105" s="34">
        <v>40360</v>
      </c>
      <c r="C105" s="98"/>
      <c r="D105" s="98"/>
    </row>
    <row r="106" spans="1:4" s="96" customFormat="1" ht="12">
      <c r="A106" s="34"/>
      <c r="B106" s="34">
        <v>40391</v>
      </c>
      <c r="C106" s="98"/>
      <c r="D106" s="98"/>
    </row>
    <row r="107" spans="1:4" s="96" customFormat="1" ht="12">
      <c r="A107" s="34"/>
      <c r="B107" s="34">
        <v>40422</v>
      </c>
      <c r="C107" s="98"/>
      <c r="D107" s="98"/>
    </row>
    <row r="108" spans="1:4" s="96" customFormat="1" ht="12">
      <c r="A108" s="34"/>
      <c r="B108" s="34">
        <v>40452</v>
      </c>
      <c r="C108" s="98"/>
      <c r="D108" s="98"/>
    </row>
    <row r="109" spans="1:4" s="96" customFormat="1" ht="12">
      <c r="A109" s="34"/>
      <c r="B109" s="34">
        <v>40483</v>
      </c>
      <c r="C109" s="98"/>
      <c r="D109" s="98"/>
    </row>
    <row r="110" spans="1:4" s="96" customFormat="1" ht="12">
      <c r="A110" s="34"/>
      <c r="B110" s="34">
        <v>40513</v>
      </c>
      <c r="C110" s="98"/>
      <c r="D110" s="98"/>
    </row>
    <row r="111" spans="1:4" s="96" customFormat="1" ht="12">
      <c r="A111" s="34"/>
      <c r="B111" s="34">
        <v>40544</v>
      </c>
      <c r="C111" s="98"/>
      <c r="D111" s="98"/>
    </row>
    <row r="112" spans="1:4" s="96" customFormat="1" ht="12">
      <c r="A112" s="34"/>
      <c r="B112" s="34">
        <v>40575</v>
      </c>
      <c r="C112" s="98"/>
      <c r="D112" s="98"/>
    </row>
    <row r="113" spans="1:4" s="96" customFormat="1" ht="12">
      <c r="A113" s="34"/>
      <c r="B113" s="34">
        <v>40603</v>
      </c>
      <c r="C113" s="98"/>
      <c r="D113" s="98"/>
    </row>
    <row r="114" spans="1:4" s="96" customFormat="1" ht="12">
      <c r="A114" s="34"/>
      <c r="B114" s="34">
        <v>40634</v>
      </c>
      <c r="C114" s="98"/>
      <c r="D114" s="98"/>
    </row>
    <row r="115" spans="1:4" s="96" customFormat="1" ht="12">
      <c r="A115" s="34"/>
      <c r="B115" s="34">
        <v>40664</v>
      </c>
      <c r="C115" s="98"/>
      <c r="D115" s="98"/>
    </row>
    <row r="116" spans="1:4" s="96" customFormat="1" ht="12">
      <c r="A116" s="34"/>
      <c r="B116" s="34">
        <v>40695</v>
      </c>
      <c r="C116" s="98"/>
      <c r="D116" s="98"/>
    </row>
    <row r="117" spans="1:4" s="96" customFormat="1" ht="12">
      <c r="A117" s="34"/>
      <c r="B117" s="34">
        <v>40725</v>
      </c>
      <c r="C117" s="98"/>
      <c r="D117" s="98"/>
    </row>
    <row r="118" spans="1:4" s="96" customFormat="1" ht="12">
      <c r="A118" s="34"/>
      <c r="B118" s="34">
        <v>40756</v>
      </c>
      <c r="C118" s="98"/>
      <c r="D118" s="98"/>
    </row>
    <row r="119" spans="2:4" s="96" customFormat="1" ht="12">
      <c r="B119" s="34">
        <v>40787</v>
      </c>
      <c r="C119" s="98"/>
      <c r="D119" s="98"/>
    </row>
    <row r="120" spans="2:4" s="96" customFormat="1" ht="12">
      <c r="B120" s="34">
        <v>40817</v>
      </c>
      <c r="C120" s="98"/>
      <c r="D120" s="98"/>
    </row>
    <row r="121" spans="2:4" s="96" customFormat="1" ht="12">
      <c r="B121" s="34">
        <v>40848</v>
      </c>
      <c r="C121" s="98"/>
      <c r="D121" s="98"/>
    </row>
    <row r="122" spans="2:4" s="96" customFormat="1" ht="12">
      <c r="B122" s="34">
        <v>40878</v>
      </c>
      <c r="C122" s="98"/>
      <c r="D122" s="98"/>
    </row>
    <row r="123" spans="2:4" s="96" customFormat="1" ht="12">
      <c r="B123" s="34">
        <v>40909</v>
      </c>
      <c r="C123" s="98"/>
      <c r="D123" s="98"/>
    </row>
    <row r="124" spans="2:4" s="96" customFormat="1" ht="12">
      <c r="B124" s="34">
        <v>40940</v>
      </c>
      <c r="C124" s="98"/>
      <c r="D124" s="98"/>
    </row>
    <row r="125" spans="2:4" s="96" customFormat="1" ht="12">
      <c r="B125" s="34">
        <v>40969</v>
      </c>
      <c r="C125" s="98"/>
      <c r="D125" s="98"/>
    </row>
    <row r="126" spans="2:4" s="96" customFormat="1" ht="12">
      <c r="B126" s="34">
        <v>41000</v>
      </c>
      <c r="C126" s="98"/>
      <c r="D126" s="98"/>
    </row>
    <row r="127" spans="2:4" s="96" customFormat="1" ht="12">
      <c r="B127" s="34">
        <v>41030</v>
      </c>
      <c r="C127" s="98"/>
      <c r="D127" s="98"/>
    </row>
    <row r="128" spans="2:4" s="96" customFormat="1" ht="12">
      <c r="B128" s="34">
        <v>41061</v>
      </c>
      <c r="C128" s="98"/>
      <c r="D128" s="98"/>
    </row>
    <row r="129" spans="2:4" s="96" customFormat="1" ht="12">
      <c r="B129" s="34">
        <v>41091</v>
      </c>
      <c r="C129" s="98"/>
      <c r="D129" s="98"/>
    </row>
    <row r="130" spans="2:4" s="96" customFormat="1" ht="12">
      <c r="B130" s="34">
        <v>41122</v>
      </c>
      <c r="C130" s="98"/>
      <c r="D130" s="98"/>
    </row>
    <row r="131" spans="2:4" s="96" customFormat="1" ht="12">
      <c r="B131" s="34">
        <v>41153</v>
      </c>
      <c r="C131" s="98"/>
      <c r="D131" s="98"/>
    </row>
    <row r="132" spans="2:15" s="96" customFormat="1" ht="12">
      <c r="B132" s="34">
        <v>41183</v>
      </c>
      <c r="C132" s="98"/>
      <c r="D132" s="98"/>
      <c r="K132" s="35"/>
      <c r="L132" s="35"/>
      <c r="M132" s="35"/>
      <c r="N132" s="35"/>
      <c r="O132" s="35"/>
    </row>
    <row r="133" spans="2:4" s="35" customFormat="1" ht="12">
      <c r="B133" s="34">
        <v>41214</v>
      </c>
      <c r="C133" s="97"/>
      <c r="D133" s="97"/>
    </row>
    <row r="134" spans="2:4" s="35" customFormat="1" ht="12">
      <c r="B134" s="99">
        <v>41244</v>
      </c>
      <c r="C134" s="97"/>
      <c r="D134" s="97"/>
    </row>
    <row r="135" ht="12">
      <c r="B135" s="35"/>
    </row>
    <row r="136" ht="12">
      <c r="B136" s="35"/>
    </row>
    <row r="137" ht="12">
      <c r="B137" s="35"/>
    </row>
    <row r="138" ht="12">
      <c r="B138" s="35"/>
    </row>
    <row r="139" ht="12">
      <c r="B139" s="35"/>
    </row>
    <row r="140" ht="12">
      <c r="B140" s="35"/>
    </row>
    <row r="141" ht="12">
      <c r="B141" s="35"/>
    </row>
    <row r="142" ht="12">
      <c r="B142" s="35"/>
    </row>
    <row r="143" ht="12">
      <c r="B143" s="35"/>
    </row>
  </sheetData>
  <sheetProtection password="CAD0" sheet="1" objects="1" scenarios="1"/>
  <mergeCells count="26">
    <mergeCell ref="H2:I2"/>
    <mergeCell ref="A38:F38"/>
    <mergeCell ref="G40:J40"/>
    <mergeCell ref="S40:U40"/>
    <mergeCell ref="E4:G4"/>
    <mergeCell ref="H4:N4"/>
    <mergeCell ref="K2:M2"/>
    <mergeCell ref="I45:K45"/>
    <mergeCell ref="S2:T2"/>
    <mergeCell ref="F43:H43"/>
    <mergeCell ref="I43:K43"/>
    <mergeCell ref="Q2:R2"/>
    <mergeCell ref="O4:R4"/>
    <mergeCell ref="N2:O2"/>
    <mergeCell ref="F44:H44"/>
    <mergeCell ref="I44:K44"/>
    <mergeCell ref="F2:G2"/>
    <mergeCell ref="C43:E43"/>
    <mergeCell ref="A4:D4"/>
    <mergeCell ref="C44:E44"/>
    <mergeCell ref="A51:C51"/>
    <mergeCell ref="A48:C48"/>
    <mergeCell ref="A49:C49"/>
    <mergeCell ref="E49:H49"/>
    <mergeCell ref="A50:C50"/>
    <mergeCell ref="C45:E45"/>
  </mergeCells>
  <conditionalFormatting sqref="Z2:AA2 Z3:Z4 AC2:AC5 Z9:AA9 Z10 AC9:AE9 AC10:AC14 AE10:AE14 AI8:AI9 AG9:AH9 AH10:AH14 AK9:AM9 AK10:AK12 AL13 AM12:AM18 AO9:AO10 AR9:AR10 AR13:AR15 AP11:AQ12 AO13:AO15 AV6:AV9 AT9:AU9 AT10:AT12 AU13 AV14:AV15">
    <cfRule type="expression" priority="40" dxfId="1" stopIfTrue="1">
      <formula>AND($H$2="רן",$N$2="יחזקאל")</formula>
    </cfRule>
  </conditionalFormatting>
  <conditionalFormatting sqref="D50:D51">
    <cfRule type="expression" priority="68" dxfId="0" stopIfTrue="1">
      <formula>OR($C50=$B$68,$C50=$B$69,$C50=$B$70)</formula>
    </cfRule>
    <cfRule type="expression" priority="69" dxfId="1" stopIfTrue="1">
      <formula>OR($W50=$B$59)</formula>
    </cfRule>
  </conditionalFormatting>
  <conditionalFormatting sqref="W6:W36">
    <cfRule type="cellIs" priority="141" dxfId="21" operator="equal" stopIfTrue="1">
      <formula>$B$59</formula>
    </cfRule>
  </conditionalFormatting>
  <conditionalFormatting sqref="T6:V36 A6:C36 G6:R36">
    <cfRule type="expression" priority="146" dxfId="0" stopIfTrue="1">
      <formula>WEEKDAY($B6)&gt;=6</formula>
    </cfRule>
  </conditionalFormatting>
  <conditionalFormatting sqref="D6:D36">
    <cfRule type="expression" priority="147" dxfId="0" stopIfTrue="1">
      <formula>WEEKDAY($B6)&gt;=6</formula>
    </cfRule>
    <cfRule type="expression" priority="148" dxfId="18" stopIfTrue="1">
      <formula>OR($A6=$B$70,$A6=$B$71)</formula>
    </cfRule>
  </conditionalFormatting>
  <conditionalFormatting sqref="E6:E36">
    <cfRule type="expression" priority="149" dxfId="8" stopIfTrue="1">
      <formula>AND(SUM(H6:N6)&lt;G6,AND($C6&lt;&gt;$B$68,$C6&lt;&gt;$B$69,$C6&lt;&gt;$B$70))</formula>
    </cfRule>
    <cfRule type="expression" priority="150" dxfId="1" stopIfTrue="1">
      <formula>SUM(H6:N6)&gt;G6+0.0001</formula>
    </cfRule>
    <cfRule type="expression" priority="151" dxfId="0" stopIfTrue="1">
      <formula>WEEKDAY($B6)&gt;=6</formula>
    </cfRule>
  </conditionalFormatting>
  <conditionalFormatting sqref="F6:F36">
    <cfRule type="expression" priority="152" dxfId="8" stopIfTrue="1">
      <formula>AND(SUM(H6:N6)&lt;G6,AND($C6&lt;&gt;$B$68,$C6&lt;&gt;$B$69,$C6&lt;&gt;$B$70))</formula>
    </cfRule>
    <cfRule type="expression" priority="153" dxfId="1" stopIfTrue="1">
      <formula>SUM(H6:N6)&gt;G6+0.0001</formula>
    </cfRule>
    <cfRule type="expression" priority="154" dxfId="0" stopIfTrue="1">
      <formula>WEEKDAY($B6)&gt;=6</formula>
    </cfRule>
  </conditionalFormatting>
  <conditionalFormatting sqref="S6:S36">
    <cfRule type="expression" priority="155" dxfId="2" stopIfTrue="1">
      <formula>SUM(H6:N6)&lt;G6</formula>
    </cfRule>
    <cfRule type="expression" priority="156" dxfId="1" stopIfTrue="1">
      <formula>SUM(H6:N6)&gt;G6+0.00001</formula>
    </cfRule>
    <cfRule type="expression" priority="157" dxfId="0" stopIfTrue="1">
      <formula>WEEKDAY($B6)&gt;=6</formula>
    </cfRule>
  </conditionalFormatting>
  <dataValidations count="3">
    <dataValidation type="time" allowBlank="1" showInputMessage="1" showErrorMessage="1" errorTitle="הזנה שגויה של שעות עבודה" error="נא להזין את שעות העבודה באופן הבא HH:MM&#10;&#10;לדוגמא ארבע וחצי שעות עבודה יוזנו:&#10;                           &#10;                           04:30" sqref="D50:D51 E6:F36 H6:R36">
      <formula1>0</formula1>
      <formula2>0.9993055555555556</formula2>
    </dataValidation>
    <dataValidation type="list" allowBlank="1" showInputMessage="1" showErrorMessage="1" error="במידה והנתונים בגין יום מסויים הוזנו באיחור של יותר מ-48 שעות, יש חציין כן בשורה הרלבנטית" sqref="V6:V36">
      <formula1>$B$73:$B$74</formula1>
    </dataValidation>
    <dataValidation type="list" allowBlank="1" showInputMessage="1" showErrorMessage="1" error="הזן ערב חג בגין ימים בהם העבודה דומה לימי שישי&#10;&#10;הזן שבתון בגין ימים בהם העבודה דומה ליום שבת" sqref="A6:A36">
      <formula1>$B$70:$B$71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26" r:id="rId3"/>
  <headerFooter alignWithMargins="0">
    <oddHeader>&amp;L&amp;A&amp;C&amp;F&amp;R&amp;T
&amp;D</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2:AW139"/>
  <sheetViews>
    <sheetView showGridLines="0" rightToLeft="1" zoomScale="80" zoomScaleNormal="80"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D21" sqref="D21"/>
    </sheetView>
  </sheetViews>
  <sheetFormatPr defaultColWidth="9.140625" defaultRowHeight="12.75"/>
  <cols>
    <col min="1" max="1" width="7.57421875" style="2" customWidth="1"/>
    <col min="2" max="2" width="11.140625" style="2" customWidth="1"/>
    <col min="3" max="3" width="5.421875" style="4" bestFit="1" customWidth="1"/>
    <col min="4" max="4" width="8.421875" style="4" customWidth="1"/>
    <col min="5" max="5" width="9.00390625" style="2" customWidth="1"/>
    <col min="6" max="6" width="10.421875" style="2" customWidth="1"/>
    <col min="7" max="7" width="7.8515625" style="2" customWidth="1"/>
    <col min="8" max="8" width="12.421875" style="2" customWidth="1"/>
    <col min="9" max="10" width="12.00390625" style="2" customWidth="1"/>
    <col min="11" max="11" width="11.00390625" style="2" customWidth="1"/>
    <col min="12" max="12" width="10.8515625" style="2" customWidth="1"/>
    <col min="13" max="13" width="11.00390625" style="2" customWidth="1"/>
    <col min="14" max="14" width="10.8515625" style="2" customWidth="1"/>
    <col min="15" max="15" width="8.8515625" style="2" customWidth="1"/>
    <col min="16" max="18" width="8.00390625" style="2" customWidth="1"/>
    <col min="19" max="19" width="12.421875" style="2" customWidth="1"/>
    <col min="20" max="20" width="9.421875" style="2" customWidth="1"/>
    <col min="21" max="21" width="8.421875" style="2" customWidth="1"/>
    <col min="22" max="22" width="12.421875" style="2" customWidth="1"/>
    <col min="23" max="23" width="29.421875" style="2" bestFit="1" customWidth="1"/>
    <col min="24" max="24" width="10.421875" style="3" customWidth="1"/>
    <col min="25" max="27" width="10.421875" style="2" customWidth="1"/>
    <col min="28" max="16384" width="9.140625" style="2" customWidth="1"/>
  </cols>
  <sheetData>
    <row r="1" ht="12.75"/>
    <row r="2" spans="1:49" ht="22.5" customHeight="1" thickBot="1">
      <c r="A2" s="62" t="s">
        <v>10</v>
      </c>
      <c r="B2" s="77">
        <f>DATE(D58,10,1)</f>
        <v>43009</v>
      </c>
      <c r="C2" s="66" t="s">
        <v>41</v>
      </c>
      <c r="D2" s="65"/>
      <c r="E2" s="1"/>
      <c r="F2" s="115" t="s">
        <v>32</v>
      </c>
      <c r="G2" s="115"/>
      <c r="H2" s="102">
        <f>IF('9.17'!H2:I2&lt;&gt;"",'9.17'!H2:I2,"")</f>
      </c>
      <c r="I2" s="102"/>
      <c r="J2" s="73"/>
      <c r="L2" s="115" t="s">
        <v>31</v>
      </c>
      <c r="M2" s="115"/>
      <c r="N2" s="102">
        <f>IF('9.17'!N2:O2&lt;&gt;"",'9.17'!N2:O2,"")</f>
      </c>
      <c r="O2" s="102"/>
      <c r="Q2" s="115" t="s">
        <v>30</v>
      </c>
      <c r="R2" s="115"/>
      <c r="S2" s="102"/>
      <c r="T2" s="102"/>
      <c r="U2" s="3"/>
      <c r="V2" s="3"/>
      <c r="W2" s="3"/>
      <c r="X2" s="2"/>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spans="1:49" ht="13.5" thickBot="1">
      <c r="A3" s="4"/>
      <c r="B3" s="4"/>
      <c r="C3" s="2"/>
      <c r="D3" s="2"/>
      <c r="W3" s="3"/>
      <c r="X3" s="2"/>
      <c r="Y3" s="10"/>
      <c r="Z3" s="10"/>
      <c r="AA3" s="10"/>
      <c r="AB3" s="10"/>
      <c r="AC3" s="10"/>
      <c r="AD3" s="10"/>
      <c r="AE3" s="10"/>
      <c r="AF3" s="10"/>
      <c r="AG3" s="10"/>
      <c r="AH3" s="10"/>
      <c r="AI3" s="10"/>
      <c r="AJ3" s="10"/>
      <c r="AK3" s="10"/>
      <c r="AL3" s="10"/>
      <c r="AM3" s="10"/>
      <c r="AN3" s="10"/>
      <c r="AO3" s="10"/>
      <c r="AP3" s="10"/>
      <c r="AQ3" s="10"/>
      <c r="AR3" s="10"/>
      <c r="AS3" s="10"/>
      <c r="AT3" s="10"/>
      <c r="AU3" s="10"/>
      <c r="AV3" s="10"/>
      <c r="AW3" s="10"/>
    </row>
    <row r="4" spans="1:49" s="3" customFormat="1" ht="38.25" customHeight="1">
      <c r="A4" s="103" t="s">
        <v>19</v>
      </c>
      <c r="B4" s="104"/>
      <c r="C4" s="104"/>
      <c r="D4" s="105"/>
      <c r="E4" s="116" t="s">
        <v>11</v>
      </c>
      <c r="F4" s="117"/>
      <c r="G4" s="118"/>
      <c r="H4" s="128" t="s">
        <v>23</v>
      </c>
      <c r="I4" s="117"/>
      <c r="J4" s="117"/>
      <c r="K4" s="117"/>
      <c r="L4" s="117"/>
      <c r="M4" s="117"/>
      <c r="N4" s="129"/>
      <c r="O4" s="116" t="s">
        <v>24</v>
      </c>
      <c r="P4" s="117"/>
      <c r="Q4" s="117"/>
      <c r="R4" s="118"/>
      <c r="S4" s="52" t="s">
        <v>36</v>
      </c>
      <c r="T4" s="52" t="s">
        <v>36</v>
      </c>
      <c r="U4" s="52" t="s">
        <v>35</v>
      </c>
      <c r="V4" s="53" t="s">
        <v>20</v>
      </c>
      <c r="Y4" s="9"/>
      <c r="Z4" s="9"/>
      <c r="AA4" s="9"/>
      <c r="AB4" s="9"/>
      <c r="AC4" s="9"/>
      <c r="AD4" s="9"/>
      <c r="AE4" s="9"/>
      <c r="AF4" s="9"/>
      <c r="AG4" s="9"/>
      <c r="AH4" s="9"/>
      <c r="AI4" s="9"/>
      <c r="AJ4" s="9"/>
      <c r="AK4" s="9"/>
      <c r="AL4" s="9"/>
      <c r="AM4" s="9"/>
      <c r="AN4" s="9"/>
      <c r="AO4" s="9"/>
      <c r="AP4" s="9"/>
      <c r="AQ4" s="9"/>
      <c r="AR4" s="9"/>
      <c r="AS4" s="9"/>
      <c r="AT4" s="9"/>
      <c r="AU4" s="9"/>
      <c r="AV4" s="9"/>
      <c r="AW4" s="9"/>
    </row>
    <row r="5" spans="1:49" s="5" customFormat="1" ht="51.75" customHeight="1" thickBot="1">
      <c r="A5" s="54" t="s">
        <v>52</v>
      </c>
      <c r="B5" s="55" t="s">
        <v>0</v>
      </c>
      <c r="C5" s="55" t="s">
        <v>2</v>
      </c>
      <c r="D5" s="56" t="s">
        <v>21</v>
      </c>
      <c r="E5" s="55" t="s">
        <v>25</v>
      </c>
      <c r="F5" s="55" t="s">
        <v>26</v>
      </c>
      <c r="G5" s="58" t="s">
        <v>11</v>
      </c>
      <c r="H5" s="81" t="s">
        <v>54</v>
      </c>
      <c r="I5" s="81" t="s">
        <v>54</v>
      </c>
      <c r="J5" s="81" t="s">
        <v>55</v>
      </c>
      <c r="K5" s="80" t="s">
        <v>12</v>
      </c>
      <c r="L5" s="80" t="s">
        <v>13</v>
      </c>
      <c r="M5" s="80" t="s">
        <v>14</v>
      </c>
      <c r="N5" s="81" t="s">
        <v>43</v>
      </c>
      <c r="O5" s="57" t="s">
        <v>15</v>
      </c>
      <c r="P5" s="55" t="s">
        <v>16</v>
      </c>
      <c r="Q5" s="55" t="s">
        <v>17</v>
      </c>
      <c r="R5" s="58" t="s">
        <v>18</v>
      </c>
      <c r="S5" s="76" t="s">
        <v>50</v>
      </c>
      <c r="T5" s="59" t="s">
        <v>1</v>
      </c>
      <c r="U5" s="60" t="s">
        <v>1</v>
      </c>
      <c r="V5" s="61" t="s">
        <v>38</v>
      </c>
      <c r="Y5" s="36"/>
      <c r="Z5" s="37"/>
      <c r="AA5" s="37"/>
      <c r="AB5" s="36"/>
      <c r="AC5" s="36"/>
      <c r="AD5" s="36"/>
      <c r="AE5" s="36"/>
      <c r="AF5" s="36"/>
      <c r="AG5" s="36"/>
      <c r="AH5" s="36"/>
      <c r="AI5" s="36"/>
      <c r="AJ5" s="36"/>
      <c r="AK5" s="36"/>
      <c r="AL5" s="36"/>
      <c r="AM5" s="36"/>
      <c r="AN5" s="36"/>
      <c r="AO5" s="36"/>
      <c r="AP5" s="36"/>
      <c r="AQ5" s="36"/>
      <c r="AR5" s="36"/>
      <c r="AS5" s="36"/>
      <c r="AT5" s="36"/>
      <c r="AU5" s="36"/>
      <c r="AV5" s="36"/>
      <c r="AW5" s="36"/>
    </row>
    <row r="6" spans="1:23" s="10" customFormat="1" ht="14.25" customHeight="1">
      <c r="A6" s="6"/>
      <c r="B6" s="46">
        <f>B2</f>
        <v>43009</v>
      </c>
      <c r="C6" s="47" t="str">
        <f aca="true" t="shared" si="0" ref="C6:C36">TEXT(B6,"ddd")</f>
        <v>יום א</v>
      </c>
      <c r="D6" s="92">
        <f>IF(WEEKDAY(B6)=6,0,(IF(WEEKDAY(B6)=7,0,(IF(A6=$B$70,$D$51,(IF(A6=$B$71,0,(IF(OR(WEEKDAY(B6)=1,WEEKDAY(B6)=2,WEEKDAY(B6)=3,WEEKDAY(B6)=4,WEEKDAY(B6)=5),$D$50)))))))))</f>
        <v>0.3541666666666667</v>
      </c>
      <c r="E6" s="79"/>
      <c r="F6" s="79"/>
      <c r="G6" s="39">
        <f aca="true" t="shared" si="1" ref="G6:G36">IF(((TEXT($B$2,"mm"))-(TEXT(B6,"mm"))=0),IF(E6=0,0,(F6-E6)))</f>
        <v>0</v>
      </c>
      <c r="H6" s="7"/>
      <c r="I6" s="7"/>
      <c r="J6" s="7"/>
      <c r="K6" s="7"/>
      <c r="L6" s="7"/>
      <c r="M6" s="7"/>
      <c r="N6" s="7"/>
      <c r="O6" s="7"/>
      <c r="P6" s="7"/>
      <c r="Q6" s="7"/>
      <c r="R6" s="7"/>
      <c r="S6" s="42">
        <f>IF(((TEXT($B$2,"mm"))-(TEXT(B6,"mm"))=0),IF(G6&gt;=SUM(H6:N6),G6-SUM(H6:N6)+0.000001,SUM(H6:N6)-G6-0.000001),0)+0.0001</f>
        <v>0.000101</v>
      </c>
      <c r="T6" s="42">
        <f>IF(((TEXT($B$2,"mm"))-(TEXT(B6,"mm"))=0),SUM(H6:R6),0)</f>
        <v>0</v>
      </c>
      <c r="U6" s="43">
        <f>IF(COUNTA(H6:R6,E6:F6)&gt;0,1,"")</f>
      </c>
      <c r="V6" s="8"/>
      <c r="W6" s="9">
        <f>IF(SUM(H6:N6)&gt;G6+0.0001,$B$59,"")</f>
      </c>
    </row>
    <row r="7" spans="1:23" s="10" customFormat="1" ht="14.25" customHeight="1">
      <c r="A7" s="6"/>
      <c r="B7" s="46">
        <f aca="true" t="shared" si="2" ref="B7:B36">B6+1</f>
        <v>43010</v>
      </c>
      <c r="C7" s="47" t="str">
        <f t="shared" si="0"/>
        <v>יום ב</v>
      </c>
      <c r="D7" s="92">
        <f aca="true" t="shared" si="3" ref="D7:D36">IF(WEEKDAY(B7)=6,0,(IF(WEEKDAY(B7)=7,0,(IF(A7=$B$70,$D$51,(IF(A7=$B$71,0,(IF(OR(WEEKDAY(B7)=1,WEEKDAY(B7)=2,WEEKDAY(B7)=3,WEEKDAY(B7)=4,WEEKDAY(B7)=5),$D$50)))))))))</f>
        <v>0.3541666666666667</v>
      </c>
      <c r="E7" s="79"/>
      <c r="F7" s="79"/>
      <c r="G7" s="39">
        <f t="shared" si="1"/>
        <v>0</v>
      </c>
      <c r="H7" s="7"/>
      <c r="I7" s="7"/>
      <c r="J7" s="7"/>
      <c r="K7" s="7"/>
      <c r="L7" s="7"/>
      <c r="M7" s="7"/>
      <c r="N7" s="7"/>
      <c r="O7" s="7"/>
      <c r="P7" s="7"/>
      <c r="Q7" s="7"/>
      <c r="R7" s="7"/>
      <c r="S7" s="42">
        <f aca="true" t="shared" si="4" ref="S7:S36">IF(((TEXT($B$2,"mm"))-(TEXT(B7,"mm"))=0),IF(G7&gt;=SUM(H7:N7),G7-SUM(H7:N7)+0.000001,SUM(H7:N7)-G7-0.000001),0)+0.0001</f>
        <v>0.000101</v>
      </c>
      <c r="T7" s="42">
        <f aca="true" t="shared" si="5" ref="T7:T36">IF(((TEXT($B$2,"mm"))-(TEXT(B7,"mm"))=0),T6+(SUM(H7:R7)),T6)</f>
        <v>0</v>
      </c>
      <c r="U7" s="43">
        <f aca="true" t="shared" si="6" ref="U7:U33">IF(COUNTA(H7:R7,E7:F7)&gt;0,1,"")</f>
      </c>
      <c r="V7" s="8"/>
      <c r="W7" s="9">
        <f aca="true" t="shared" si="7" ref="W7:W36">IF(SUM(H7:N7)&gt;G7+0.0001,$B$59,"")</f>
      </c>
    </row>
    <row r="8" spans="1:23" s="10" customFormat="1" ht="14.25" customHeight="1">
      <c r="A8" s="6"/>
      <c r="B8" s="46">
        <f t="shared" si="2"/>
        <v>43011</v>
      </c>
      <c r="C8" s="47" t="str">
        <f t="shared" si="0"/>
        <v>יום ג</v>
      </c>
      <c r="D8" s="92">
        <f t="shared" si="3"/>
        <v>0.3541666666666667</v>
      </c>
      <c r="E8" s="79"/>
      <c r="F8" s="79"/>
      <c r="G8" s="39">
        <f t="shared" si="1"/>
        <v>0</v>
      </c>
      <c r="H8" s="7"/>
      <c r="I8" s="7"/>
      <c r="J8" s="7"/>
      <c r="K8" s="7"/>
      <c r="L8" s="7"/>
      <c r="M8" s="7"/>
      <c r="N8" s="7"/>
      <c r="O8" s="7"/>
      <c r="P8" s="7"/>
      <c r="Q8" s="7"/>
      <c r="R8" s="7"/>
      <c r="S8" s="42">
        <f t="shared" si="4"/>
        <v>0.000101</v>
      </c>
      <c r="T8" s="42">
        <f t="shared" si="5"/>
        <v>0</v>
      </c>
      <c r="U8" s="43">
        <f t="shared" si="6"/>
      </c>
      <c r="V8" s="8"/>
      <c r="W8" s="9">
        <f t="shared" si="7"/>
      </c>
    </row>
    <row r="9" spans="1:23" s="10" customFormat="1" ht="14.25" customHeight="1">
      <c r="A9" s="6"/>
      <c r="B9" s="46">
        <f t="shared" si="2"/>
        <v>43012</v>
      </c>
      <c r="C9" s="47" t="str">
        <f t="shared" si="0"/>
        <v>יום ד</v>
      </c>
      <c r="D9" s="92">
        <f t="shared" si="3"/>
        <v>0.3541666666666667</v>
      </c>
      <c r="E9" s="79"/>
      <c r="F9" s="79"/>
      <c r="G9" s="39">
        <f t="shared" si="1"/>
        <v>0</v>
      </c>
      <c r="H9" s="7"/>
      <c r="I9" s="7"/>
      <c r="J9" s="7"/>
      <c r="K9" s="7"/>
      <c r="L9" s="7"/>
      <c r="M9" s="7"/>
      <c r="N9" s="7"/>
      <c r="O9" s="7"/>
      <c r="P9" s="7"/>
      <c r="Q9" s="7"/>
      <c r="R9" s="7"/>
      <c r="S9" s="42">
        <f t="shared" si="4"/>
        <v>0.000101</v>
      </c>
      <c r="T9" s="42">
        <f t="shared" si="5"/>
        <v>0</v>
      </c>
      <c r="U9" s="43">
        <f t="shared" si="6"/>
      </c>
      <c r="V9" s="8"/>
      <c r="W9" s="9">
        <f t="shared" si="7"/>
      </c>
    </row>
    <row r="10" spans="1:23" s="10" customFormat="1" ht="14.25" customHeight="1">
      <c r="A10" s="6"/>
      <c r="B10" s="46">
        <f t="shared" si="2"/>
        <v>43013</v>
      </c>
      <c r="C10" s="47" t="str">
        <f t="shared" si="0"/>
        <v>יום ה</v>
      </c>
      <c r="D10" s="92">
        <f t="shared" si="3"/>
        <v>0.3541666666666667</v>
      </c>
      <c r="E10" s="79"/>
      <c r="F10" s="79"/>
      <c r="G10" s="39">
        <f t="shared" si="1"/>
        <v>0</v>
      </c>
      <c r="H10" s="7"/>
      <c r="I10" s="7"/>
      <c r="J10" s="7"/>
      <c r="K10" s="7"/>
      <c r="L10" s="7"/>
      <c r="M10" s="7"/>
      <c r="N10" s="7"/>
      <c r="O10" s="7"/>
      <c r="P10" s="7"/>
      <c r="Q10" s="7"/>
      <c r="R10" s="7"/>
      <c r="S10" s="42">
        <f t="shared" si="4"/>
        <v>0.000101</v>
      </c>
      <c r="T10" s="42">
        <f t="shared" si="5"/>
        <v>0</v>
      </c>
      <c r="U10" s="43">
        <f t="shared" si="6"/>
      </c>
      <c r="V10" s="8"/>
      <c r="W10" s="9">
        <f t="shared" si="7"/>
      </c>
    </row>
    <row r="11" spans="1:23" s="10" customFormat="1" ht="14.25" customHeight="1">
      <c r="A11" s="6"/>
      <c r="B11" s="46">
        <f t="shared" si="2"/>
        <v>43014</v>
      </c>
      <c r="C11" s="47" t="str">
        <f t="shared" si="0"/>
        <v>יום ו</v>
      </c>
      <c r="D11" s="92">
        <f t="shared" si="3"/>
        <v>0</v>
      </c>
      <c r="E11" s="79"/>
      <c r="F11" s="79"/>
      <c r="G11" s="39">
        <f t="shared" si="1"/>
        <v>0</v>
      </c>
      <c r="H11" s="7"/>
      <c r="I11" s="7"/>
      <c r="J11" s="7"/>
      <c r="K11" s="7"/>
      <c r="L11" s="7"/>
      <c r="M11" s="7"/>
      <c r="N11" s="7"/>
      <c r="O11" s="7"/>
      <c r="P11" s="7"/>
      <c r="Q11" s="7"/>
      <c r="R11" s="7"/>
      <c r="S11" s="42">
        <f t="shared" si="4"/>
        <v>0.000101</v>
      </c>
      <c r="T11" s="42">
        <f t="shared" si="5"/>
        <v>0</v>
      </c>
      <c r="U11" s="43">
        <f t="shared" si="6"/>
      </c>
      <c r="V11" s="8"/>
      <c r="W11" s="9">
        <f t="shared" si="7"/>
      </c>
    </row>
    <row r="12" spans="1:23" s="10" customFormat="1" ht="14.25" customHeight="1">
      <c r="A12" s="6"/>
      <c r="B12" s="46">
        <f t="shared" si="2"/>
        <v>43015</v>
      </c>
      <c r="C12" s="47" t="str">
        <f t="shared" si="0"/>
        <v>שבת</v>
      </c>
      <c r="D12" s="92">
        <f t="shared" si="3"/>
        <v>0</v>
      </c>
      <c r="E12" s="79"/>
      <c r="F12" s="79"/>
      <c r="G12" s="39">
        <f t="shared" si="1"/>
        <v>0</v>
      </c>
      <c r="H12" s="7"/>
      <c r="I12" s="7"/>
      <c r="J12" s="7"/>
      <c r="K12" s="7"/>
      <c r="L12" s="7"/>
      <c r="M12" s="7"/>
      <c r="N12" s="7"/>
      <c r="O12" s="7"/>
      <c r="P12" s="7"/>
      <c r="Q12" s="7"/>
      <c r="R12" s="7"/>
      <c r="S12" s="42">
        <f t="shared" si="4"/>
        <v>0.000101</v>
      </c>
      <c r="T12" s="42">
        <f t="shared" si="5"/>
        <v>0</v>
      </c>
      <c r="U12" s="43">
        <f t="shared" si="6"/>
      </c>
      <c r="V12" s="8"/>
      <c r="W12" s="9">
        <f t="shared" si="7"/>
      </c>
    </row>
    <row r="13" spans="1:23" s="10" customFormat="1" ht="14.25" customHeight="1">
      <c r="A13" s="6"/>
      <c r="B13" s="46">
        <f t="shared" si="2"/>
        <v>43016</v>
      </c>
      <c r="C13" s="47" t="str">
        <f t="shared" si="0"/>
        <v>יום א</v>
      </c>
      <c r="D13" s="92">
        <f t="shared" si="3"/>
        <v>0.3541666666666667</v>
      </c>
      <c r="E13" s="79"/>
      <c r="F13" s="79"/>
      <c r="G13" s="39">
        <f t="shared" si="1"/>
        <v>0</v>
      </c>
      <c r="H13" s="7"/>
      <c r="I13" s="7"/>
      <c r="J13" s="7"/>
      <c r="K13" s="7"/>
      <c r="L13" s="7"/>
      <c r="M13" s="7"/>
      <c r="N13" s="7"/>
      <c r="O13" s="7"/>
      <c r="P13" s="7"/>
      <c r="Q13" s="7"/>
      <c r="R13" s="7"/>
      <c r="S13" s="42">
        <f t="shared" si="4"/>
        <v>0.000101</v>
      </c>
      <c r="T13" s="42">
        <f t="shared" si="5"/>
        <v>0</v>
      </c>
      <c r="U13" s="43">
        <f t="shared" si="6"/>
      </c>
      <c r="V13" s="8"/>
      <c r="W13" s="9">
        <f t="shared" si="7"/>
      </c>
    </row>
    <row r="14" spans="1:23" s="10" customFormat="1" ht="14.25" customHeight="1">
      <c r="A14" s="6"/>
      <c r="B14" s="46">
        <f t="shared" si="2"/>
        <v>43017</v>
      </c>
      <c r="C14" s="47" t="str">
        <f t="shared" si="0"/>
        <v>יום ב</v>
      </c>
      <c r="D14" s="92">
        <f t="shared" si="3"/>
        <v>0.3541666666666667</v>
      </c>
      <c r="E14" s="79"/>
      <c r="F14" s="79"/>
      <c r="G14" s="39">
        <f t="shared" si="1"/>
        <v>0</v>
      </c>
      <c r="H14" s="7"/>
      <c r="I14" s="7"/>
      <c r="J14" s="7"/>
      <c r="K14" s="7"/>
      <c r="L14" s="7"/>
      <c r="M14" s="7"/>
      <c r="N14" s="7"/>
      <c r="O14" s="7"/>
      <c r="P14" s="7"/>
      <c r="Q14" s="7"/>
      <c r="R14" s="7"/>
      <c r="S14" s="42">
        <f t="shared" si="4"/>
        <v>0.000101</v>
      </c>
      <c r="T14" s="42">
        <f t="shared" si="5"/>
        <v>0</v>
      </c>
      <c r="U14" s="43">
        <f t="shared" si="6"/>
      </c>
      <c r="V14" s="8"/>
      <c r="W14" s="9">
        <f t="shared" si="7"/>
      </c>
    </row>
    <row r="15" spans="1:23" s="10" customFormat="1" ht="14.25" customHeight="1">
      <c r="A15" s="6"/>
      <c r="B15" s="46">
        <f t="shared" si="2"/>
        <v>43018</v>
      </c>
      <c r="C15" s="47" t="str">
        <f t="shared" si="0"/>
        <v>יום ג</v>
      </c>
      <c r="D15" s="92">
        <f t="shared" si="3"/>
        <v>0.3541666666666667</v>
      </c>
      <c r="E15" s="79"/>
      <c r="F15" s="79"/>
      <c r="G15" s="39">
        <f t="shared" si="1"/>
        <v>0</v>
      </c>
      <c r="H15" s="7"/>
      <c r="I15" s="7"/>
      <c r="J15" s="7"/>
      <c r="K15" s="7"/>
      <c r="L15" s="7"/>
      <c r="M15" s="7"/>
      <c r="N15" s="7"/>
      <c r="O15" s="7"/>
      <c r="P15" s="7"/>
      <c r="Q15" s="7"/>
      <c r="R15" s="7"/>
      <c r="S15" s="42">
        <f t="shared" si="4"/>
        <v>0.000101</v>
      </c>
      <c r="T15" s="42">
        <f t="shared" si="5"/>
        <v>0</v>
      </c>
      <c r="U15" s="43">
        <f t="shared" si="6"/>
      </c>
      <c r="V15" s="8"/>
      <c r="W15" s="9">
        <f t="shared" si="7"/>
      </c>
    </row>
    <row r="16" spans="1:23" s="10" customFormat="1" ht="14.25" customHeight="1">
      <c r="A16" s="6"/>
      <c r="B16" s="46">
        <f t="shared" si="2"/>
        <v>43019</v>
      </c>
      <c r="C16" s="47" t="str">
        <f t="shared" si="0"/>
        <v>יום ד</v>
      </c>
      <c r="D16" s="92">
        <f t="shared" si="3"/>
        <v>0.3541666666666667</v>
      </c>
      <c r="E16" s="79"/>
      <c r="F16" s="79"/>
      <c r="G16" s="39">
        <f t="shared" si="1"/>
        <v>0</v>
      </c>
      <c r="H16" s="7"/>
      <c r="I16" s="7"/>
      <c r="J16" s="7"/>
      <c r="K16" s="7"/>
      <c r="L16" s="7"/>
      <c r="M16" s="7"/>
      <c r="N16" s="7"/>
      <c r="O16" s="7"/>
      <c r="P16" s="7"/>
      <c r="Q16" s="7"/>
      <c r="R16" s="7"/>
      <c r="S16" s="42">
        <f t="shared" si="4"/>
        <v>0.000101</v>
      </c>
      <c r="T16" s="42">
        <f t="shared" si="5"/>
        <v>0</v>
      </c>
      <c r="U16" s="43">
        <f t="shared" si="6"/>
      </c>
      <c r="V16" s="8"/>
      <c r="W16" s="9">
        <f t="shared" si="7"/>
      </c>
    </row>
    <row r="17" spans="1:23" s="10" customFormat="1" ht="14.25" customHeight="1">
      <c r="A17" s="6"/>
      <c r="B17" s="46">
        <f t="shared" si="2"/>
        <v>43020</v>
      </c>
      <c r="C17" s="47" t="str">
        <f t="shared" si="0"/>
        <v>יום ה</v>
      </c>
      <c r="D17" s="92">
        <f t="shared" si="3"/>
        <v>0.3541666666666667</v>
      </c>
      <c r="E17" s="79"/>
      <c r="F17" s="79"/>
      <c r="G17" s="39">
        <f t="shared" si="1"/>
        <v>0</v>
      </c>
      <c r="H17" s="7"/>
      <c r="I17" s="7"/>
      <c r="J17" s="7"/>
      <c r="K17" s="7"/>
      <c r="L17" s="7"/>
      <c r="M17" s="7"/>
      <c r="N17" s="7"/>
      <c r="O17" s="7"/>
      <c r="P17" s="7"/>
      <c r="Q17" s="7"/>
      <c r="R17" s="7"/>
      <c r="S17" s="42">
        <f t="shared" si="4"/>
        <v>0.000101</v>
      </c>
      <c r="T17" s="42">
        <f t="shared" si="5"/>
        <v>0</v>
      </c>
      <c r="U17" s="43">
        <f t="shared" si="6"/>
      </c>
      <c r="V17" s="8"/>
      <c r="W17" s="9">
        <f t="shared" si="7"/>
      </c>
    </row>
    <row r="18" spans="1:23" s="10" customFormat="1" ht="14.25" customHeight="1">
      <c r="A18" s="6"/>
      <c r="B18" s="46">
        <f t="shared" si="2"/>
        <v>43021</v>
      </c>
      <c r="C18" s="47" t="str">
        <f t="shared" si="0"/>
        <v>יום ו</v>
      </c>
      <c r="D18" s="92">
        <f t="shared" si="3"/>
        <v>0</v>
      </c>
      <c r="E18" s="79"/>
      <c r="F18" s="79"/>
      <c r="G18" s="39">
        <f t="shared" si="1"/>
        <v>0</v>
      </c>
      <c r="H18" s="7"/>
      <c r="I18" s="7"/>
      <c r="J18" s="7"/>
      <c r="K18" s="7"/>
      <c r="L18" s="7"/>
      <c r="M18" s="7"/>
      <c r="N18" s="7"/>
      <c r="O18" s="7"/>
      <c r="P18" s="7"/>
      <c r="Q18" s="7"/>
      <c r="R18" s="7"/>
      <c r="S18" s="42">
        <f t="shared" si="4"/>
        <v>0.000101</v>
      </c>
      <c r="T18" s="42">
        <f t="shared" si="5"/>
        <v>0</v>
      </c>
      <c r="U18" s="43">
        <f t="shared" si="6"/>
      </c>
      <c r="V18" s="8"/>
      <c r="W18" s="9">
        <f t="shared" si="7"/>
      </c>
    </row>
    <row r="19" spans="1:23" s="10" customFormat="1" ht="14.25" customHeight="1">
      <c r="A19" s="6"/>
      <c r="B19" s="46">
        <f t="shared" si="2"/>
        <v>43022</v>
      </c>
      <c r="C19" s="47" t="str">
        <f t="shared" si="0"/>
        <v>שבת</v>
      </c>
      <c r="D19" s="92">
        <f t="shared" si="3"/>
        <v>0</v>
      </c>
      <c r="E19" s="79"/>
      <c r="F19" s="79"/>
      <c r="G19" s="39">
        <f t="shared" si="1"/>
        <v>0</v>
      </c>
      <c r="H19" s="7"/>
      <c r="I19" s="7"/>
      <c r="J19" s="7"/>
      <c r="K19" s="7"/>
      <c r="L19" s="7"/>
      <c r="M19" s="7"/>
      <c r="N19" s="7"/>
      <c r="O19" s="7"/>
      <c r="P19" s="7"/>
      <c r="Q19" s="7"/>
      <c r="R19" s="7"/>
      <c r="S19" s="42">
        <f t="shared" si="4"/>
        <v>0.000101</v>
      </c>
      <c r="T19" s="42">
        <f t="shared" si="5"/>
        <v>0</v>
      </c>
      <c r="U19" s="43">
        <f t="shared" si="6"/>
      </c>
      <c r="V19" s="8"/>
      <c r="W19" s="9">
        <f t="shared" si="7"/>
      </c>
    </row>
    <row r="20" spans="1:23" s="10" customFormat="1" ht="14.25" customHeight="1">
      <c r="A20" s="6"/>
      <c r="B20" s="46">
        <f t="shared" si="2"/>
        <v>43023</v>
      </c>
      <c r="C20" s="47" t="str">
        <f t="shared" si="0"/>
        <v>יום א</v>
      </c>
      <c r="D20" s="92">
        <f t="shared" si="3"/>
        <v>0.3541666666666667</v>
      </c>
      <c r="E20" s="79"/>
      <c r="F20" s="79"/>
      <c r="G20" s="39">
        <f t="shared" si="1"/>
        <v>0</v>
      </c>
      <c r="H20" s="7"/>
      <c r="I20" s="7"/>
      <c r="J20" s="7"/>
      <c r="K20" s="7"/>
      <c r="L20" s="7"/>
      <c r="M20" s="7"/>
      <c r="N20" s="7"/>
      <c r="O20" s="7"/>
      <c r="P20" s="7"/>
      <c r="Q20" s="7"/>
      <c r="R20" s="7"/>
      <c r="S20" s="42">
        <f t="shared" si="4"/>
        <v>0.000101</v>
      </c>
      <c r="T20" s="42">
        <f t="shared" si="5"/>
        <v>0</v>
      </c>
      <c r="U20" s="43">
        <f t="shared" si="6"/>
      </c>
      <c r="V20" s="8"/>
      <c r="W20" s="9">
        <f t="shared" si="7"/>
      </c>
    </row>
    <row r="21" spans="1:27" s="10" customFormat="1" ht="14.25" customHeight="1">
      <c r="A21" s="6"/>
      <c r="B21" s="46">
        <f t="shared" si="2"/>
        <v>43024</v>
      </c>
      <c r="C21" s="47" t="str">
        <f t="shared" si="0"/>
        <v>יום ב</v>
      </c>
      <c r="D21" s="92">
        <f t="shared" si="3"/>
        <v>0.3541666666666667</v>
      </c>
      <c r="E21" s="79"/>
      <c r="F21" s="79"/>
      <c r="G21" s="39">
        <f t="shared" si="1"/>
        <v>0</v>
      </c>
      <c r="H21" s="7"/>
      <c r="I21" s="7"/>
      <c r="J21" s="7"/>
      <c r="K21" s="7"/>
      <c r="L21" s="7"/>
      <c r="M21" s="7"/>
      <c r="N21" s="7"/>
      <c r="O21" s="7"/>
      <c r="P21" s="7"/>
      <c r="Q21" s="7"/>
      <c r="R21" s="7"/>
      <c r="S21" s="42">
        <f t="shared" si="4"/>
        <v>0.000101</v>
      </c>
      <c r="T21" s="42">
        <f t="shared" si="5"/>
        <v>0</v>
      </c>
      <c r="U21" s="43">
        <f t="shared" si="6"/>
      </c>
      <c r="V21" s="8"/>
      <c r="W21" s="9">
        <f t="shared" si="7"/>
      </c>
      <c r="AA21" s="13"/>
    </row>
    <row r="22" spans="1:23" s="10" customFormat="1" ht="14.25" customHeight="1">
      <c r="A22" s="6"/>
      <c r="B22" s="46">
        <f t="shared" si="2"/>
        <v>43025</v>
      </c>
      <c r="C22" s="47" t="str">
        <f t="shared" si="0"/>
        <v>יום ג</v>
      </c>
      <c r="D22" s="92">
        <f t="shared" si="3"/>
        <v>0.3541666666666667</v>
      </c>
      <c r="E22" s="79"/>
      <c r="F22" s="79"/>
      <c r="G22" s="39">
        <f t="shared" si="1"/>
        <v>0</v>
      </c>
      <c r="H22" s="7"/>
      <c r="I22" s="7"/>
      <c r="J22" s="7"/>
      <c r="K22" s="7"/>
      <c r="L22" s="7"/>
      <c r="M22" s="7"/>
      <c r="N22" s="7"/>
      <c r="O22" s="7"/>
      <c r="P22" s="7"/>
      <c r="Q22" s="7"/>
      <c r="R22" s="7"/>
      <c r="S22" s="42">
        <f t="shared" si="4"/>
        <v>0.000101</v>
      </c>
      <c r="T22" s="42">
        <f t="shared" si="5"/>
        <v>0</v>
      </c>
      <c r="U22" s="43">
        <f t="shared" si="6"/>
      </c>
      <c r="V22" s="8"/>
      <c r="W22" s="9">
        <f t="shared" si="7"/>
      </c>
    </row>
    <row r="23" spans="1:23" s="10" customFormat="1" ht="14.25" customHeight="1">
      <c r="A23" s="6"/>
      <c r="B23" s="46">
        <f t="shared" si="2"/>
        <v>43026</v>
      </c>
      <c r="C23" s="47" t="str">
        <f t="shared" si="0"/>
        <v>יום ד</v>
      </c>
      <c r="D23" s="92">
        <f t="shared" si="3"/>
        <v>0.3541666666666667</v>
      </c>
      <c r="E23" s="79"/>
      <c r="F23" s="79"/>
      <c r="G23" s="39">
        <f t="shared" si="1"/>
        <v>0</v>
      </c>
      <c r="H23" s="7"/>
      <c r="I23" s="7"/>
      <c r="J23" s="7"/>
      <c r="K23" s="7"/>
      <c r="L23" s="7"/>
      <c r="M23" s="7"/>
      <c r="N23" s="7"/>
      <c r="O23" s="7"/>
      <c r="P23" s="7"/>
      <c r="Q23" s="7"/>
      <c r="R23" s="7"/>
      <c r="S23" s="42">
        <f t="shared" si="4"/>
        <v>0.000101</v>
      </c>
      <c r="T23" s="42">
        <f t="shared" si="5"/>
        <v>0</v>
      </c>
      <c r="U23" s="43">
        <f t="shared" si="6"/>
      </c>
      <c r="V23" s="8"/>
      <c r="W23" s="9">
        <f t="shared" si="7"/>
      </c>
    </row>
    <row r="24" spans="1:23" s="10" customFormat="1" ht="14.25" customHeight="1">
      <c r="A24" s="6"/>
      <c r="B24" s="46">
        <f t="shared" si="2"/>
        <v>43027</v>
      </c>
      <c r="C24" s="47" t="str">
        <f t="shared" si="0"/>
        <v>יום ה</v>
      </c>
      <c r="D24" s="92">
        <f t="shared" si="3"/>
        <v>0.3541666666666667</v>
      </c>
      <c r="E24" s="79"/>
      <c r="F24" s="79"/>
      <c r="G24" s="39">
        <f t="shared" si="1"/>
        <v>0</v>
      </c>
      <c r="H24" s="7"/>
      <c r="I24" s="7"/>
      <c r="J24" s="7"/>
      <c r="K24" s="7"/>
      <c r="L24" s="7"/>
      <c r="M24" s="7"/>
      <c r="N24" s="7"/>
      <c r="O24" s="7"/>
      <c r="P24" s="7"/>
      <c r="Q24" s="7"/>
      <c r="R24" s="7"/>
      <c r="S24" s="42">
        <f t="shared" si="4"/>
        <v>0.000101</v>
      </c>
      <c r="T24" s="42">
        <f t="shared" si="5"/>
        <v>0</v>
      </c>
      <c r="U24" s="43">
        <f t="shared" si="6"/>
      </c>
      <c r="V24" s="8"/>
      <c r="W24" s="9">
        <f t="shared" si="7"/>
      </c>
    </row>
    <row r="25" spans="1:23" s="10" customFormat="1" ht="14.25" customHeight="1">
      <c r="A25" s="6"/>
      <c r="B25" s="46">
        <f t="shared" si="2"/>
        <v>43028</v>
      </c>
      <c r="C25" s="47" t="str">
        <f t="shared" si="0"/>
        <v>יום ו</v>
      </c>
      <c r="D25" s="92">
        <f t="shared" si="3"/>
        <v>0</v>
      </c>
      <c r="E25" s="79"/>
      <c r="F25" s="79"/>
      <c r="G25" s="39">
        <f t="shared" si="1"/>
        <v>0</v>
      </c>
      <c r="H25" s="7"/>
      <c r="I25" s="7"/>
      <c r="J25" s="7"/>
      <c r="K25" s="7"/>
      <c r="L25" s="7"/>
      <c r="M25" s="7"/>
      <c r="N25" s="7"/>
      <c r="O25" s="7"/>
      <c r="P25" s="7"/>
      <c r="Q25" s="7"/>
      <c r="R25" s="7"/>
      <c r="S25" s="42">
        <f t="shared" si="4"/>
        <v>0.000101</v>
      </c>
      <c r="T25" s="42">
        <f t="shared" si="5"/>
        <v>0</v>
      </c>
      <c r="U25" s="43">
        <f t="shared" si="6"/>
      </c>
      <c r="V25" s="8"/>
      <c r="W25" s="9">
        <f t="shared" si="7"/>
      </c>
    </row>
    <row r="26" spans="1:23" s="10" customFormat="1" ht="14.25" customHeight="1">
      <c r="A26" s="6"/>
      <c r="B26" s="46">
        <f t="shared" si="2"/>
        <v>43029</v>
      </c>
      <c r="C26" s="47" t="str">
        <f t="shared" si="0"/>
        <v>שבת</v>
      </c>
      <c r="D26" s="92">
        <f t="shared" si="3"/>
        <v>0</v>
      </c>
      <c r="E26" s="79"/>
      <c r="F26" s="79"/>
      <c r="G26" s="39">
        <f t="shared" si="1"/>
        <v>0</v>
      </c>
      <c r="H26" s="7"/>
      <c r="I26" s="7"/>
      <c r="J26" s="7"/>
      <c r="K26" s="7"/>
      <c r="L26" s="7"/>
      <c r="M26" s="7"/>
      <c r="N26" s="7"/>
      <c r="O26" s="7"/>
      <c r="P26" s="7"/>
      <c r="Q26" s="7"/>
      <c r="R26" s="7"/>
      <c r="S26" s="42">
        <f t="shared" si="4"/>
        <v>0.000101</v>
      </c>
      <c r="T26" s="42">
        <f t="shared" si="5"/>
        <v>0</v>
      </c>
      <c r="U26" s="43">
        <f t="shared" si="6"/>
      </c>
      <c r="V26" s="8"/>
      <c r="W26" s="9">
        <f t="shared" si="7"/>
      </c>
    </row>
    <row r="27" spans="1:23" s="10" customFormat="1" ht="14.25" customHeight="1">
      <c r="A27" s="6"/>
      <c r="B27" s="46">
        <f t="shared" si="2"/>
        <v>43030</v>
      </c>
      <c r="C27" s="47" t="str">
        <f t="shared" si="0"/>
        <v>יום א</v>
      </c>
      <c r="D27" s="92">
        <f t="shared" si="3"/>
        <v>0.3541666666666667</v>
      </c>
      <c r="E27" s="79"/>
      <c r="F27" s="79"/>
      <c r="G27" s="39">
        <f t="shared" si="1"/>
        <v>0</v>
      </c>
      <c r="H27" s="7"/>
      <c r="I27" s="7"/>
      <c r="J27" s="7"/>
      <c r="K27" s="7"/>
      <c r="L27" s="7"/>
      <c r="M27" s="7"/>
      <c r="N27" s="7"/>
      <c r="O27" s="7"/>
      <c r="P27" s="7"/>
      <c r="Q27" s="7"/>
      <c r="R27" s="7"/>
      <c r="S27" s="42">
        <f t="shared" si="4"/>
        <v>0.000101</v>
      </c>
      <c r="T27" s="42">
        <f t="shared" si="5"/>
        <v>0</v>
      </c>
      <c r="U27" s="43">
        <f t="shared" si="6"/>
      </c>
      <c r="V27" s="8"/>
      <c r="W27" s="9">
        <f t="shared" si="7"/>
      </c>
    </row>
    <row r="28" spans="1:23" s="10" customFormat="1" ht="14.25" customHeight="1">
      <c r="A28" s="6"/>
      <c r="B28" s="46">
        <f t="shared" si="2"/>
        <v>43031</v>
      </c>
      <c r="C28" s="47" t="str">
        <f t="shared" si="0"/>
        <v>יום ב</v>
      </c>
      <c r="D28" s="92">
        <f t="shared" si="3"/>
        <v>0.3541666666666667</v>
      </c>
      <c r="E28" s="79"/>
      <c r="F28" s="79"/>
      <c r="G28" s="39">
        <f t="shared" si="1"/>
        <v>0</v>
      </c>
      <c r="H28" s="7"/>
      <c r="I28" s="7"/>
      <c r="J28" s="7"/>
      <c r="K28" s="7"/>
      <c r="L28" s="7"/>
      <c r="M28" s="7"/>
      <c r="N28" s="7"/>
      <c r="O28" s="7"/>
      <c r="P28" s="7"/>
      <c r="Q28" s="7"/>
      <c r="R28" s="7"/>
      <c r="S28" s="42">
        <f t="shared" si="4"/>
        <v>0.000101</v>
      </c>
      <c r="T28" s="42">
        <f t="shared" si="5"/>
        <v>0</v>
      </c>
      <c r="U28" s="43">
        <f t="shared" si="6"/>
      </c>
      <c r="V28" s="8"/>
      <c r="W28" s="9">
        <f t="shared" si="7"/>
      </c>
    </row>
    <row r="29" spans="1:23" s="10" customFormat="1" ht="14.25" customHeight="1">
      <c r="A29" s="6"/>
      <c r="B29" s="46">
        <f t="shared" si="2"/>
        <v>43032</v>
      </c>
      <c r="C29" s="47" t="str">
        <f t="shared" si="0"/>
        <v>יום ג</v>
      </c>
      <c r="D29" s="92">
        <f t="shared" si="3"/>
        <v>0.3541666666666667</v>
      </c>
      <c r="E29" s="79"/>
      <c r="F29" s="79"/>
      <c r="G29" s="39">
        <f t="shared" si="1"/>
        <v>0</v>
      </c>
      <c r="H29" s="7"/>
      <c r="I29" s="7"/>
      <c r="J29" s="7"/>
      <c r="K29" s="7"/>
      <c r="L29" s="7"/>
      <c r="M29" s="7"/>
      <c r="N29" s="7"/>
      <c r="O29" s="7"/>
      <c r="P29" s="7"/>
      <c r="Q29" s="7"/>
      <c r="R29" s="7"/>
      <c r="S29" s="42">
        <f t="shared" si="4"/>
        <v>0.000101</v>
      </c>
      <c r="T29" s="42">
        <f t="shared" si="5"/>
        <v>0</v>
      </c>
      <c r="U29" s="43">
        <f t="shared" si="6"/>
      </c>
      <c r="V29" s="8"/>
      <c r="W29" s="9">
        <f t="shared" si="7"/>
      </c>
    </row>
    <row r="30" spans="1:23" s="10" customFormat="1" ht="14.25" customHeight="1">
      <c r="A30" s="6"/>
      <c r="B30" s="46">
        <f t="shared" si="2"/>
        <v>43033</v>
      </c>
      <c r="C30" s="47" t="str">
        <f t="shared" si="0"/>
        <v>יום ד</v>
      </c>
      <c r="D30" s="92">
        <f t="shared" si="3"/>
        <v>0.3541666666666667</v>
      </c>
      <c r="E30" s="79"/>
      <c r="F30" s="79"/>
      <c r="G30" s="39">
        <f t="shared" si="1"/>
        <v>0</v>
      </c>
      <c r="H30" s="7"/>
      <c r="I30" s="7"/>
      <c r="J30" s="7"/>
      <c r="K30" s="7"/>
      <c r="L30" s="7"/>
      <c r="M30" s="7"/>
      <c r="N30" s="7"/>
      <c r="O30" s="7"/>
      <c r="P30" s="7"/>
      <c r="Q30" s="7"/>
      <c r="R30" s="7"/>
      <c r="S30" s="42">
        <f t="shared" si="4"/>
        <v>0.000101</v>
      </c>
      <c r="T30" s="42">
        <f t="shared" si="5"/>
        <v>0</v>
      </c>
      <c r="U30" s="43">
        <f t="shared" si="6"/>
      </c>
      <c r="V30" s="8"/>
      <c r="W30" s="9">
        <f t="shared" si="7"/>
      </c>
    </row>
    <row r="31" spans="1:23" s="10" customFormat="1" ht="14.25" customHeight="1">
      <c r="A31" s="6"/>
      <c r="B31" s="46">
        <f t="shared" si="2"/>
        <v>43034</v>
      </c>
      <c r="C31" s="47" t="str">
        <f t="shared" si="0"/>
        <v>יום ה</v>
      </c>
      <c r="D31" s="92">
        <f t="shared" si="3"/>
        <v>0.3541666666666667</v>
      </c>
      <c r="E31" s="79"/>
      <c r="F31" s="79"/>
      <c r="G31" s="39">
        <f t="shared" si="1"/>
        <v>0</v>
      </c>
      <c r="H31" s="7"/>
      <c r="I31" s="7"/>
      <c r="J31" s="7"/>
      <c r="K31" s="7"/>
      <c r="L31" s="7"/>
      <c r="M31" s="7"/>
      <c r="N31" s="7"/>
      <c r="O31" s="7"/>
      <c r="P31" s="7"/>
      <c r="Q31" s="7"/>
      <c r="R31" s="7"/>
      <c r="S31" s="42">
        <f t="shared" si="4"/>
        <v>0.000101</v>
      </c>
      <c r="T31" s="42">
        <f t="shared" si="5"/>
        <v>0</v>
      </c>
      <c r="U31" s="43">
        <f t="shared" si="6"/>
      </c>
      <c r="V31" s="8"/>
      <c r="W31" s="9">
        <f t="shared" si="7"/>
      </c>
    </row>
    <row r="32" spans="1:23" s="10" customFormat="1" ht="14.25" customHeight="1">
      <c r="A32" s="6"/>
      <c r="B32" s="46">
        <f t="shared" si="2"/>
        <v>43035</v>
      </c>
      <c r="C32" s="47" t="str">
        <f t="shared" si="0"/>
        <v>יום ו</v>
      </c>
      <c r="D32" s="92">
        <f t="shared" si="3"/>
        <v>0</v>
      </c>
      <c r="E32" s="79"/>
      <c r="F32" s="79"/>
      <c r="G32" s="39">
        <f t="shared" si="1"/>
        <v>0</v>
      </c>
      <c r="H32" s="7"/>
      <c r="I32" s="7"/>
      <c r="J32" s="7"/>
      <c r="K32" s="7"/>
      <c r="L32" s="7"/>
      <c r="M32" s="7"/>
      <c r="N32" s="7"/>
      <c r="O32" s="7"/>
      <c r="P32" s="7"/>
      <c r="Q32" s="7"/>
      <c r="R32" s="7"/>
      <c r="S32" s="42">
        <f t="shared" si="4"/>
        <v>0.000101</v>
      </c>
      <c r="T32" s="42">
        <f t="shared" si="5"/>
        <v>0</v>
      </c>
      <c r="U32" s="43">
        <f t="shared" si="6"/>
      </c>
      <c r="V32" s="8"/>
      <c r="W32" s="9">
        <f t="shared" si="7"/>
      </c>
    </row>
    <row r="33" spans="1:23" s="10" customFormat="1" ht="14.25" customHeight="1">
      <c r="A33" s="6"/>
      <c r="B33" s="46">
        <f t="shared" si="2"/>
        <v>43036</v>
      </c>
      <c r="C33" s="47" t="str">
        <f t="shared" si="0"/>
        <v>שבת</v>
      </c>
      <c r="D33" s="92">
        <f t="shared" si="3"/>
        <v>0</v>
      </c>
      <c r="E33" s="79"/>
      <c r="F33" s="79"/>
      <c r="G33" s="39">
        <f>IF(((TEXT($B$2,"mm"))-(TEXT(B33,"mm"))=0),IF(E33=0,0,(F33-E33)))</f>
        <v>0</v>
      </c>
      <c r="H33" s="7"/>
      <c r="I33" s="7"/>
      <c r="J33" s="7"/>
      <c r="K33" s="7"/>
      <c r="L33" s="7"/>
      <c r="M33" s="7"/>
      <c r="N33" s="7"/>
      <c r="O33" s="7"/>
      <c r="P33" s="7"/>
      <c r="Q33" s="7"/>
      <c r="R33" s="7"/>
      <c r="S33" s="42">
        <f t="shared" si="4"/>
        <v>0.000101</v>
      </c>
      <c r="T33" s="42">
        <f t="shared" si="5"/>
        <v>0</v>
      </c>
      <c r="U33" s="43">
        <f t="shared" si="6"/>
      </c>
      <c r="V33" s="8"/>
      <c r="W33" s="9">
        <f t="shared" si="7"/>
      </c>
    </row>
    <row r="34" spans="1:23" s="10" customFormat="1" ht="14.25" customHeight="1">
      <c r="A34" s="6"/>
      <c r="B34" s="46">
        <f t="shared" si="2"/>
        <v>43037</v>
      </c>
      <c r="C34" s="47" t="str">
        <f t="shared" si="0"/>
        <v>יום א</v>
      </c>
      <c r="D34" s="92">
        <f t="shared" si="3"/>
        <v>0.3541666666666667</v>
      </c>
      <c r="E34" s="79"/>
      <c r="F34" s="79"/>
      <c r="G34" s="39">
        <f>IF(((TEXT($B$2,"mm"))-(TEXT(B34,"mm"))=0),IF(E34=0,0,(F34-E34)))</f>
        <v>0</v>
      </c>
      <c r="H34" s="7"/>
      <c r="I34" s="7"/>
      <c r="J34" s="7"/>
      <c r="K34" s="7"/>
      <c r="L34" s="7"/>
      <c r="M34" s="7"/>
      <c r="N34" s="7"/>
      <c r="O34" s="7"/>
      <c r="P34" s="7"/>
      <c r="Q34" s="7"/>
      <c r="R34" s="7"/>
      <c r="S34" s="42">
        <f t="shared" si="4"/>
        <v>0.000101</v>
      </c>
      <c r="T34" s="42">
        <f>IF(((TEXT($B$2,"mm"))-(TEXT(B34,"mm"))=0),T33+(SUM(H34:R34)),T33)</f>
        <v>0</v>
      </c>
      <c r="U34" s="43">
        <f>IF(((TEXT($B$2,"mm"))-(TEXT(B34,"mm"))=0),IF(COUNTA(H34:R34,E34:F34)&gt;0,1,""),"")</f>
      </c>
      <c r="V34" s="8"/>
      <c r="W34" s="9">
        <f t="shared" si="7"/>
      </c>
    </row>
    <row r="35" spans="1:23" s="10" customFormat="1" ht="14.25" customHeight="1">
      <c r="A35" s="6"/>
      <c r="B35" s="46">
        <f t="shared" si="2"/>
        <v>43038</v>
      </c>
      <c r="C35" s="47" t="str">
        <f t="shared" si="0"/>
        <v>יום ב</v>
      </c>
      <c r="D35" s="92">
        <f t="shared" si="3"/>
        <v>0.3541666666666667</v>
      </c>
      <c r="E35" s="79"/>
      <c r="F35" s="79"/>
      <c r="G35" s="39">
        <f t="shared" si="1"/>
        <v>0</v>
      </c>
      <c r="H35" s="7"/>
      <c r="I35" s="7"/>
      <c r="J35" s="7"/>
      <c r="K35" s="7"/>
      <c r="L35" s="7"/>
      <c r="M35" s="7"/>
      <c r="N35" s="7"/>
      <c r="O35" s="7"/>
      <c r="P35" s="7"/>
      <c r="Q35" s="7"/>
      <c r="R35" s="7"/>
      <c r="S35" s="42">
        <f t="shared" si="4"/>
        <v>0.000101</v>
      </c>
      <c r="T35" s="42">
        <f t="shared" si="5"/>
        <v>0</v>
      </c>
      <c r="U35" s="43">
        <f>IF(((TEXT($B$2,"mm"))-(TEXT(B35,"mm"))=0),IF(COUNTA(H35:R35,E35:F35)&gt;0,1,""),"")</f>
      </c>
      <c r="V35" s="8"/>
      <c r="W35" s="9">
        <f t="shared" si="7"/>
      </c>
    </row>
    <row r="36" spans="1:23" s="10" customFormat="1" ht="14.25" customHeight="1" thickBot="1">
      <c r="A36" s="6"/>
      <c r="B36" s="46">
        <f t="shared" si="2"/>
        <v>43039</v>
      </c>
      <c r="C36" s="47" t="str">
        <f t="shared" si="0"/>
        <v>יום ג</v>
      </c>
      <c r="D36" s="92">
        <f t="shared" si="3"/>
        <v>0.3541666666666667</v>
      </c>
      <c r="E36" s="79"/>
      <c r="F36" s="79"/>
      <c r="G36" s="39">
        <f t="shared" si="1"/>
        <v>0</v>
      </c>
      <c r="H36" s="7"/>
      <c r="I36" s="7"/>
      <c r="J36" s="7"/>
      <c r="K36" s="7"/>
      <c r="L36" s="7"/>
      <c r="M36" s="7"/>
      <c r="N36" s="7"/>
      <c r="O36" s="7"/>
      <c r="P36" s="7"/>
      <c r="Q36" s="7"/>
      <c r="R36" s="7"/>
      <c r="S36" s="42">
        <f t="shared" si="4"/>
        <v>0.000101</v>
      </c>
      <c r="T36" s="42">
        <f t="shared" si="5"/>
        <v>0</v>
      </c>
      <c r="U36" s="43">
        <f>IF(((TEXT($B$2,"mm"))-(TEXT(B36,"mm"))=0),IF(COUNTA(H36:R36,E36:F36)&gt;0,1,""),"")</f>
      </c>
      <c r="V36" s="8"/>
      <c r="W36" s="9">
        <f t="shared" si="7"/>
      </c>
    </row>
    <row r="37" spans="1:22" s="26" customFormat="1" ht="24.75" customHeight="1" thickBot="1">
      <c r="A37" s="18"/>
      <c r="B37" s="19"/>
      <c r="C37" s="20"/>
      <c r="D37" s="21">
        <f>SUM(D6:D36)</f>
        <v>8.145833333333336</v>
      </c>
      <c r="E37" s="38"/>
      <c r="F37" s="38"/>
      <c r="G37" s="23">
        <f>SUM(G6:G36)</f>
        <v>0</v>
      </c>
      <c r="H37" s="95">
        <f aca="true" t="shared" si="8" ref="H37:R37">SUM(H6:H36)</f>
        <v>0</v>
      </c>
      <c r="I37" s="23">
        <f t="shared" si="8"/>
        <v>0</v>
      </c>
      <c r="J37" s="23">
        <f t="shared" si="8"/>
        <v>0</v>
      </c>
      <c r="K37" s="23">
        <f t="shared" si="8"/>
        <v>0</v>
      </c>
      <c r="L37" s="23">
        <f t="shared" si="8"/>
        <v>0</v>
      </c>
      <c r="M37" s="23">
        <f t="shared" si="8"/>
        <v>0</v>
      </c>
      <c r="N37" s="21">
        <f t="shared" si="8"/>
        <v>0</v>
      </c>
      <c r="O37" s="24">
        <f t="shared" si="8"/>
        <v>0</v>
      </c>
      <c r="P37" s="23">
        <f t="shared" si="8"/>
        <v>0</v>
      </c>
      <c r="Q37" s="23">
        <f t="shared" si="8"/>
        <v>0</v>
      </c>
      <c r="R37" s="22">
        <f t="shared" si="8"/>
        <v>0</v>
      </c>
      <c r="S37" s="75"/>
      <c r="T37" s="21">
        <f>T36</f>
        <v>0</v>
      </c>
      <c r="U37" s="25">
        <f>SUM(U6:U36)</f>
        <v>0</v>
      </c>
      <c r="V37" s="25">
        <f>COUNTA(V6:V36)</f>
        <v>0</v>
      </c>
    </row>
    <row r="38" spans="1:23" s="26" customFormat="1" ht="24.75" customHeight="1" thickBot="1">
      <c r="A38" s="119" t="s">
        <v>53</v>
      </c>
      <c r="B38" s="120"/>
      <c r="C38" s="120"/>
      <c r="D38" s="120"/>
      <c r="E38" s="120"/>
      <c r="F38" s="121"/>
      <c r="G38" s="83"/>
      <c r="H38" s="94">
        <f>H37/(MAX(D37,T37))</f>
        <v>0</v>
      </c>
      <c r="I38" s="94">
        <f>I37/(MAX(D37,T37))</f>
        <v>0</v>
      </c>
      <c r="J38" s="94">
        <f>J37/(MAX(D37,T37))</f>
        <v>0</v>
      </c>
      <c r="K38" s="94">
        <f>K37/(MAX(D37,T37))</f>
        <v>0</v>
      </c>
      <c r="L38" s="94">
        <f>L37/(MAX(D37,T37))</f>
        <v>0</v>
      </c>
      <c r="M38" s="94">
        <f>M37/(MAX(D37,T37))</f>
        <v>0</v>
      </c>
      <c r="N38" s="94">
        <f>N37/(MAX(D37,T37))</f>
        <v>0</v>
      </c>
      <c r="O38" s="87"/>
      <c r="P38" s="87"/>
      <c r="Q38" s="87"/>
      <c r="R38" s="87"/>
      <c r="S38" s="87"/>
      <c r="T38" s="87"/>
      <c r="U38" s="87"/>
      <c r="V38" s="87"/>
      <c r="W38" s="87"/>
    </row>
    <row r="39" spans="1:23" s="26" customFormat="1" ht="24.75" customHeight="1" thickBot="1">
      <c r="A39" s="84" t="s">
        <v>56</v>
      </c>
      <c r="B39" s="88"/>
      <c r="C39" s="84"/>
      <c r="D39" s="84"/>
      <c r="E39" s="84"/>
      <c r="F39" s="89">
        <f>(MAX(D37,T37))</f>
        <v>8.145833333333336</v>
      </c>
      <c r="G39" s="85"/>
      <c r="H39" s="86"/>
      <c r="I39" s="86"/>
      <c r="J39" s="86"/>
      <c r="K39" s="86"/>
      <c r="L39" s="87"/>
      <c r="M39" s="87"/>
      <c r="N39" s="87"/>
      <c r="O39" s="87"/>
      <c r="P39" s="87"/>
      <c r="Q39" s="87"/>
      <c r="R39" s="87"/>
      <c r="S39" s="87"/>
      <c r="T39" s="87"/>
      <c r="U39" s="87"/>
      <c r="V39" s="87"/>
      <c r="W39" s="87"/>
    </row>
    <row r="40" spans="7:24" s="27" customFormat="1" ht="29.25" customHeight="1" thickBot="1">
      <c r="G40" s="122" t="str">
        <f>IF(G37=(H37+I37+J37+K37+L37+M37+N37),"בדיקה: מלוא שעות העבודה הוקצו למשימות ","אין התאמה בין שעות העבודה לשעות שהוקצו למשימות")</f>
        <v>בדיקה: מלוא שעות העבודה הוקצו למשימות </v>
      </c>
      <c r="H40" s="123"/>
      <c r="I40" s="123"/>
      <c r="J40" s="124"/>
      <c r="K40" s="86"/>
      <c r="L40" s="87"/>
      <c r="S40" s="125" t="s">
        <v>37</v>
      </c>
      <c r="T40" s="126"/>
      <c r="U40" s="127"/>
      <c r="V40" s="68">
        <f>IF(U37=0,0,V37/U37)</f>
        <v>0</v>
      </c>
      <c r="X40" s="28"/>
    </row>
    <row r="41" spans="1:4" s="29" customFormat="1" ht="21" customHeight="1" thickTop="1">
      <c r="A41" s="29" t="s">
        <v>28</v>
      </c>
      <c r="C41" s="30"/>
      <c r="D41" s="30"/>
    </row>
    <row r="42" spans="1:27" s="3" customFormat="1" ht="12">
      <c r="A42" s="9"/>
      <c r="B42" s="9"/>
      <c r="C42" s="31"/>
      <c r="D42" s="31"/>
      <c r="Y42" s="2"/>
      <c r="Z42" s="2"/>
      <c r="AA42" s="2"/>
    </row>
    <row r="43" spans="1:25" s="3" customFormat="1" ht="21" customHeight="1" thickBot="1">
      <c r="A43" s="70" t="s">
        <v>32</v>
      </c>
      <c r="B43" s="32"/>
      <c r="C43" s="102"/>
      <c r="D43" s="102"/>
      <c r="E43" s="102"/>
      <c r="F43" s="113" t="s">
        <v>46</v>
      </c>
      <c r="G43" s="114"/>
      <c r="H43" s="114"/>
      <c r="I43" s="102"/>
      <c r="J43" s="102"/>
      <c r="K43" s="102"/>
      <c r="L43" s="102"/>
      <c r="M43" s="32"/>
      <c r="W43" s="2"/>
      <c r="X43" s="2"/>
      <c r="Y43" s="2"/>
    </row>
    <row r="44" spans="1:25" s="3" customFormat="1" ht="21" customHeight="1" thickBot="1">
      <c r="A44" s="70" t="s">
        <v>44</v>
      </c>
      <c r="B44" s="32"/>
      <c r="C44" s="102"/>
      <c r="D44" s="102"/>
      <c r="E44" s="102"/>
      <c r="F44" s="113" t="s">
        <v>45</v>
      </c>
      <c r="G44" s="114"/>
      <c r="H44" s="114"/>
      <c r="I44" s="102"/>
      <c r="J44" s="102"/>
      <c r="K44" s="102"/>
      <c r="L44" s="102"/>
      <c r="M44" s="32"/>
      <c r="W44" s="2"/>
      <c r="X44" s="2"/>
      <c r="Y44" s="2"/>
    </row>
    <row r="45" spans="1:25" s="3" customFormat="1" ht="21" customHeight="1" thickBot="1">
      <c r="A45" s="70"/>
      <c r="B45" s="32" t="s">
        <v>33</v>
      </c>
      <c r="C45" s="102"/>
      <c r="D45" s="102"/>
      <c r="E45" s="102"/>
      <c r="F45" s="72"/>
      <c r="G45" s="71"/>
      <c r="H45" s="32" t="s">
        <v>33</v>
      </c>
      <c r="I45" s="102"/>
      <c r="J45" s="102"/>
      <c r="K45" s="102"/>
      <c r="L45" s="102"/>
      <c r="M45" s="32"/>
      <c r="N45" s="32"/>
      <c r="O45" s="73"/>
      <c r="P45" s="73"/>
      <c r="Q45" s="73"/>
      <c r="W45" s="2"/>
      <c r="X45" s="2"/>
      <c r="Y45" s="2"/>
    </row>
    <row r="46" spans="1:4" s="3" customFormat="1" ht="12">
      <c r="A46" s="9"/>
      <c r="B46" s="9"/>
      <c r="C46" s="31"/>
      <c r="D46" s="31"/>
    </row>
    <row r="47" spans="1:4" s="3" customFormat="1" ht="12">
      <c r="A47" s="9"/>
      <c r="B47" s="9"/>
      <c r="C47" s="31"/>
      <c r="D47" s="31"/>
    </row>
    <row r="48" spans="1:4" s="3" customFormat="1" ht="27" customHeight="1">
      <c r="A48" s="109" t="s">
        <v>29</v>
      </c>
      <c r="B48" s="110"/>
      <c r="C48" s="111"/>
      <c r="D48" s="64" t="s">
        <v>40</v>
      </c>
    </row>
    <row r="49" spans="1:16" s="3" customFormat="1" ht="26.25" customHeight="1">
      <c r="A49" s="106" t="s">
        <v>39</v>
      </c>
      <c r="B49" s="107"/>
      <c r="C49" s="108"/>
      <c r="D49" s="63">
        <v>1</v>
      </c>
      <c r="E49" s="112" t="s">
        <v>49</v>
      </c>
      <c r="F49" s="112"/>
      <c r="G49" s="112"/>
      <c r="H49" s="112"/>
      <c r="I49" s="67"/>
      <c r="P49" s="69"/>
    </row>
    <row r="50" spans="1:4" s="3" customFormat="1" ht="22.5" customHeight="1">
      <c r="A50" s="106" t="s">
        <v>34</v>
      </c>
      <c r="B50" s="107"/>
      <c r="C50" s="108"/>
      <c r="D50" s="74">
        <v>0.3541666666666667</v>
      </c>
    </row>
    <row r="51" spans="1:16" s="3" customFormat="1" ht="22.5" customHeight="1">
      <c r="A51" s="106" t="s">
        <v>47</v>
      </c>
      <c r="B51" s="107"/>
      <c r="C51" s="108"/>
      <c r="D51" s="7">
        <v>0.1875</v>
      </c>
      <c r="P51" s="69"/>
    </row>
    <row r="52" spans="1:4" s="3" customFormat="1" ht="12">
      <c r="A52" s="33"/>
      <c r="B52" s="9"/>
      <c r="C52" s="31"/>
      <c r="D52" s="31"/>
    </row>
    <row r="53" spans="1:4" s="3" customFormat="1" ht="12">
      <c r="A53" s="33"/>
      <c r="B53" s="9"/>
      <c r="C53" s="31"/>
      <c r="D53" s="31"/>
    </row>
    <row r="54" spans="1:4" s="3" customFormat="1" ht="12">
      <c r="A54" s="33"/>
      <c r="B54" s="9"/>
      <c r="C54" s="31"/>
      <c r="D54" s="31"/>
    </row>
    <row r="55" spans="1:4" s="3" customFormat="1" ht="12">
      <c r="A55" s="33"/>
      <c r="B55" s="9"/>
      <c r="C55" s="31"/>
      <c r="D55" s="31"/>
    </row>
    <row r="56" spans="1:4" s="3" customFormat="1" ht="12">
      <c r="A56" s="33"/>
      <c r="B56" s="9"/>
      <c r="C56" s="31"/>
      <c r="D56" s="31"/>
    </row>
    <row r="57" spans="1:4" s="35" customFormat="1" ht="12">
      <c r="A57" s="33"/>
      <c r="B57" s="96"/>
      <c r="C57" s="97"/>
      <c r="D57" s="97"/>
    </row>
    <row r="58" spans="1:4" s="35" customFormat="1" ht="12">
      <c r="A58" s="34" t="s">
        <v>48</v>
      </c>
      <c r="B58" s="96" t="s">
        <v>48</v>
      </c>
      <c r="C58" s="97"/>
      <c r="D58" s="97">
        <v>2017</v>
      </c>
    </row>
    <row r="59" spans="1:4" s="35" customFormat="1" ht="12">
      <c r="A59" s="34"/>
      <c r="B59" s="96"/>
      <c r="C59" s="97"/>
      <c r="D59" s="97"/>
    </row>
    <row r="60" spans="1:4" s="35" customFormat="1" ht="12">
      <c r="A60" s="34"/>
      <c r="B60" s="96" t="s">
        <v>42</v>
      </c>
      <c r="C60" s="97"/>
      <c r="D60" s="97"/>
    </row>
    <row r="61" spans="1:15" s="35" customFormat="1" ht="12">
      <c r="A61" s="34"/>
      <c r="B61" s="96"/>
      <c r="C61" s="97"/>
      <c r="D61" s="97"/>
      <c r="K61" s="96"/>
      <c r="L61" s="96"/>
      <c r="M61" s="96"/>
      <c r="N61" s="96"/>
      <c r="O61" s="96"/>
    </row>
    <row r="62" spans="1:4" s="96" customFormat="1" ht="12">
      <c r="A62" s="34"/>
      <c r="C62" s="98"/>
      <c r="D62" s="98"/>
    </row>
    <row r="63" spans="1:4" s="96" customFormat="1" ht="12">
      <c r="A63" s="34"/>
      <c r="B63" s="33" t="s">
        <v>3</v>
      </c>
      <c r="C63" s="98"/>
      <c r="D63" s="98"/>
    </row>
    <row r="64" spans="1:4" s="96" customFormat="1" ht="12">
      <c r="A64" s="34"/>
      <c r="B64" s="33" t="s">
        <v>4</v>
      </c>
      <c r="C64" s="98"/>
      <c r="D64" s="98"/>
    </row>
    <row r="65" spans="1:4" s="96" customFormat="1" ht="12">
      <c r="A65" s="34"/>
      <c r="B65" s="33" t="s">
        <v>5</v>
      </c>
      <c r="C65" s="98"/>
      <c r="D65" s="98"/>
    </row>
    <row r="66" spans="1:4" s="96" customFormat="1" ht="12">
      <c r="A66" s="34"/>
      <c r="B66" s="33" t="s">
        <v>6</v>
      </c>
      <c r="C66" s="98"/>
      <c r="D66" s="98"/>
    </row>
    <row r="67" spans="1:4" s="96" customFormat="1" ht="12">
      <c r="A67" s="34"/>
      <c r="B67" s="33" t="s">
        <v>7</v>
      </c>
      <c r="C67" s="98"/>
      <c r="D67" s="98"/>
    </row>
    <row r="68" spans="1:4" s="96" customFormat="1" ht="12">
      <c r="A68" s="34"/>
      <c r="B68" s="33" t="s">
        <v>8</v>
      </c>
      <c r="C68" s="98"/>
      <c r="D68" s="98"/>
    </row>
    <row r="69" spans="1:4" s="96" customFormat="1" ht="12">
      <c r="A69" s="34"/>
      <c r="B69" s="33" t="s">
        <v>9</v>
      </c>
      <c r="C69" s="98"/>
      <c r="D69" s="98"/>
    </row>
    <row r="70" spans="1:4" s="96" customFormat="1" ht="12">
      <c r="A70" s="34"/>
      <c r="B70" s="33" t="s">
        <v>22</v>
      </c>
      <c r="C70" s="98"/>
      <c r="D70" s="98"/>
    </row>
    <row r="71" spans="1:4" s="96" customFormat="1" ht="12">
      <c r="A71" s="34"/>
      <c r="B71" s="33" t="s">
        <v>51</v>
      </c>
      <c r="C71" s="98"/>
      <c r="D71" s="98"/>
    </row>
    <row r="72" spans="1:4" s="96" customFormat="1" ht="12">
      <c r="A72" s="34"/>
      <c r="B72" s="34"/>
      <c r="C72" s="98"/>
      <c r="D72" s="98"/>
    </row>
    <row r="73" spans="1:4" s="96" customFormat="1" ht="12">
      <c r="A73" s="34"/>
      <c r="B73" s="34" t="s">
        <v>27</v>
      </c>
      <c r="C73" s="98"/>
      <c r="D73" s="98"/>
    </row>
    <row r="74" spans="1:4" s="96" customFormat="1" ht="12">
      <c r="A74" s="34"/>
      <c r="B74" s="34"/>
      <c r="C74" s="98"/>
      <c r="D74" s="98"/>
    </row>
    <row r="75" spans="1:4" s="96" customFormat="1" ht="12">
      <c r="A75" s="34"/>
      <c r="B75" s="34">
        <v>39448</v>
      </c>
      <c r="C75" s="98"/>
      <c r="D75" s="98"/>
    </row>
    <row r="76" spans="1:4" s="96" customFormat="1" ht="12">
      <c r="A76" s="34"/>
      <c r="B76" s="34">
        <v>39479</v>
      </c>
      <c r="C76" s="98"/>
      <c r="D76" s="98"/>
    </row>
    <row r="77" spans="1:4" s="96" customFormat="1" ht="12">
      <c r="A77" s="34"/>
      <c r="B77" s="34">
        <v>39508</v>
      </c>
      <c r="C77" s="98"/>
      <c r="D77" s="98"/>
    </row>
    <row r="78" spans="1:4" s="96" customFormat="1" ht="12">
      <c r="A78" s="34"/>
      <c r="B78" s="34">
        <v>39539</v>
      </c>
      <c r="C78" s="98"/>
      <c r="D78" s="98"/>
    </row>
    <row r="79" spans="1:4" s="96" customFormat="1" ht="12">
      <c r="A79" s="34"/>
      <c r="B79" s="34">
        <v>39569</v>
      </c>
      <c r="C79" s="98"/>
      <c r="D79" s="98"/>
    </row>
    <row r="80" spans="1:4" s="96" customFormat="1" ht="12">
      <c r="A80" s="34"/>
      <c r="B80" s="34">
        <v>39600</v>
      </c>
      <c r="C80" s="98"/>
      <c r="D80" s="98"/>
    </row>
    <row r="81" spans="1:4" s="96" customFormat="1" ht="12">
      <c r="A81" s="34"/>
      <c r="B81" s="34">
        <v>39630</v>
      </c>
      <c r="C81" s="98"/>
      <c r="D81" s="98"/>
    </row>
    <row r="82" spans="1:4" s="96" customFormat="1" ht="12">
      <c r="A82" s="34"/>
      <c r="B82" s="34">
        <v>39661</v>
      </c>
      <c r="C82" s="98"/>
      <c r="D82" s="98"/>
    </row>
    <row r="83" spans="1:4" s="96" customFormat="1" ht="12">
      <c r="A83" s="34"/>
      <c r="B83" s="34">
        <v>39692</v>
      </c>
      <c r="C83" s="98"/>
      <c r="D83" s="98"/>
    </row>
    <row r="84" spans="1:4" s="96" customFormat="1" ht="12">
      <c r="A84" s="34"/>
      <c r="B84" s="34">
        <v>39722</v>
      </c>
      <c r="C84" s="98"/>
      <c r="D84" s="98"/>
    </row>
    <row r="85" spans="1:4" s="96" customFormat="1" ht="12">
      <c r="A85" s="34"/>
      <c r="B85" s="34">
        <v>39753</v>
      </c>
      <c r="C85" s="98"/>
      <c r="D85" s="98"/>
    </row>
    <row r="86" spans="1:4" s="96" customFormat="1" ht="12">
      <c r="A86" s="34"/>
      <c r="B86" s="34">
        <v>39783</v>
      </c>
      <c r="C86" s="98"/>
      <c r="D86" s="98"/>
    </row>
    <row r="87" spans="1:4" s="96" customFormat="1" ht="12">
      <c r="A87" s="34"/>
      <c r="B87" s="34">
        <v>39814</v>
      </c>
      <c r="C87" s="98"/>
      <c r="D87" s="98"/>
    </row>
    <row r="88" spans="1:4" s="96" customFormat="1" ht="12">
      <c r="A88" s="34"/>
      <c r="B88" s="34">
        <v>39845</v>
      </c>
      <c r="C88" s="98"/>
      <c r="D88" s="98"/>
    </row>
    <row r="89" spans="1:4" s="96" customFormat="1" ht="12">
      <c r="A89" s="34"/>
      <c r="B89" s="34">
        <v>39873</v>
      </c>
      <c r="C89" s="98"/>
      <c r="D89" s="98"/>
    </row>
    <row r="90" spans="1:4" s="96" customFormat="1" ht="12">
      <c r="A90" s="34"/>
      <c r="B90" s="34">
        <v>39904</v>
      </c>
      <c r="C90" s="98"/>
      <c r="D90" s="98"/>
    </row>
    <row r="91" spans="1:4" s="96" customFormat="1" ht="12">
      <c r="A91" s="34"/>
      <c r="B91" s="34">
        <v>39934</v>
      </c>
      <c r="C91" s="98"/>
      <c r="D91" s="98"/>
    </row>
    <row r="92" spans="1:4" s="96" customFormat="1" ht="12">
      <c r="A92" s="34"/>
      <c r="B92" s="34">
        <v>39965</v>
      </c>
      <c r="C92" s="98"/>
      <c r="D92" s="98"/>
    </row>
    <row r="93" spans="1:4" s="96" customFormat="1" ht="12">
      <c r="A93" s="34"/>
      <c r="B93" s="34">
        <v>39995</v>
      </c>
      <c r="C93" s="98"/>
      <c r="D93" s="98"/>
    </row>
    <row r="94" spans="1:4" s="96" customFormat="1" ht="12">
      <c r="A94" s="34"/>
      <c r="B94" s="34">
        <v>40026</v>
      </c>
      <c r="C94" s="98"/>
      <c r="D94" s="98"/>
    </row>
    <row r="95" spans="1:4" s="96" customFormat="1" ht="12">
      <c r="A95" s="34"/>
      <c r="B95" s="34">
        <v>40057</v>
      </c>
      <c r="C95" s="98"/>
      <c r="D95" s="98"/>
    </row>
    <row r="96" spans="1:4" s="96" customFormat="1" ht="12">
      <c r="A96" s="34"/>
      <c r="B96" s="34">
        <v>40087</v>
      </c>
      <c r="C96" s="98"/>
      <c r="D96" s="98"/>
    </row>
    <row r="97" spans="1:4" s="96" customFormat="1" ht="12">
      <c r="A97" s="34"/>
      <c r="B97" s="34">
        <v>40118</v>
      </c>
      <c r="C97" s="98"/>
      <c r="D97" s="98"/>
    </row>
    <row r="98" spans="1:4" s="96" customFormat="1" ht="12">
      <c r="A98" s="34"/>
      <c r="B98" s="34">
        <v>40148</v>
      </c>
      <c r="C98" s="98"/>
      <c r="D98" s="98"/>
    </row>
    <row r="99" spans="1:4" s="96" customFormat="1" ht="12">
      <c r="A99" s="34"/>
      <c r="B99" s="34">
        <v>40179</v>
      </c>
      <c r="C99" s="98"/>
      <c r="D99" s="98"/>
    </row>
    <row r="100" spans="1:4" s="96" customFormat="1" ht="12">
      <c r="A100" s="34"/>
      <c r="B100" s="34">
        <v>40210</v>
      </c>
      <c r="C100" s="98"/>
      <c r="D100" s="98"/>
    </row>
    <row r="101" spans="1:4" s="96" customFormat="1" ht="12">
      <c r="A101" s="34"/>
      <c r="B101" s="34">
        <v>40238</v>
      </c>
      <c r="C101" s="98"/>
      <c r="D101" s="98"/>
    </row>
    <row r="102" spans="1:4" s="96" customFormat="1" ht="12">
      <c r="A102" s="34"/>
      <c r="B102" s="34">
        <v>40269</v>
      </c>
      <c r="C102" s="98"/>
      <c r="D102" s="98"/>
    </row>
    <row r="103" spans="1:4" s="96" customFormat="1" ht="12">
      <c r="A103" s="34"/>
      <c r="B103" s="34">
        <v>40299</v>
      </c>
      <c r="C103" s="98"/>
      <c r="D103" s="98"/>
    </row>
    <row r="104" spans="1:4" s="96" customFormat="1" ht="12">
      <c r="A104" s="34"/>
      <c r="B104" s="34">
        <v>40330</v>
      </c>
      <c r="C104" s="98"/>
      <c r="D104" s="98"/>
    </row>
    <row r="105" spans="1:4" s="96" customFormat="1" ht="12">
      <c r="A105" s="34"/>
      <c r="B105" s="34">
        <v>40360</v>
      </c>
      <c r="C105" s="98"/>
      <c r="D105" s="98"/>
    </row>
    <row r="106" spans="1:4" s="96" customFormat="1" ht="12">
      <c r="A106" s="34"/>
      <c r="B106" s="34">
        <v>40391</v>
      </c>
      <c r="C106" s="98"/>
      <c r="D106" s="98"/>
    </row>
    <row r="107" spans="1:4" s="96" customFormat="1" ht="12">
      <c r="A107" s="34"/>
      <c r="B107" s="34">
        <v>40422</v>
      </c>
      <c r="C107" s="98"/>
      <c r="D107" s="98"/>
    </row>
    <row r="108" spans="1:4" s="96" customFormat="1" ht="12">
      <c r="A108" s="34"/>
      <c r="B108" s="34">
        <v>40452</v>
      </c>
      <c r="C108" s="98"/>
      <c r="D108" s="98"/>
    </row>
    <row r="109" spans="1:4" s="96" customFormat="1" ht="12">
      <c r="A109" s="34"/>
      <c r="B109" s="34">
        <v>40483</v>
      </c>
      <c r="C109" s="98"/>
      <c r="D109" s="98"/>
    </row>
    <row r="110" spans="1:4" s="96" customFormat="1" ht="12">
      <c r="A110" s="34"/>
      <c r="B110" s="34">
        <v>40513</v>
      </c>
      <c r="C110" s="98"/>
      <c r="D110" s="98"/>
    </row>
    <row r="111" spans="1:4" s="96" customFormat="1" ht="12">
      <c r="A111" s="34"/>
      <c r="B111" s="34">
        <v>40544</v>
      </c>
      <c r="C111" s="98"/>
      <c r="D111" s="98"/>
    </row>
    <row r="112" spans="1:4" s="96" customFormat="1" ht="12">
      <c r="A112" s="34"/>
      <c r="B112" s="34">
        <v>40575</v>
      </c>
      <c r="C112" s="98"/>
      <c r="D112" s="98"/>
    </row>
    <row r="113" spans="1:4" s="96" customFormat="1" ht="12">
      <c r="A113" s="34"/>
      <c r="B113" s="34">
        <v>40603</v>
      </c>
      <c r="C113" s="98"/>
      <c r="D113" s="98"/>
    </row>
    <row r="114" spans="1:4" s="96" customFormat="1" ht="12">
      <c r="A114" s="34"/>
      <c r="B114" s="34">
        <v>40634</v>
      </c>
      <c r="C114" s="98"/>
      <c r="D114" s="98"/>
    </row>
    <row r="115" spans="1:4" s="96" customFormat="1" ht="12">
      <c r="A115" s="34"/>
      <c r="B115" s="34">
        <v>40664</v>
      </c>
      <c r="C115" s="98"/>
      <c r="D115" s="98"/>
    </row>
    <row r="116" spans="1:4" s="96" customFormat="1" ht="12">
      <c r="A116" s="34"/>
      <c r="B116" s="34">
        <v>40695</v>
      </c>
      <c r="C116" s="98"/>
      <c r="D116" s="98"/>
    </row>
    <row r="117" spans="1:4" s="96" customFormat="1" ht="12">
      <c r="A117" s="34"/>
      <c r="B117" s="34">
        <v>40725</v>
      </c>
      <c r="C117" s="98"/>
      <c r="D117" s="98"/>
    </row>
    <row r="118" spans="1:4" s="96" customFormat="1" ht="12">
      <c r="A118" s="34"/>
      <c r="B118" s="34">
        <v>40756</v>
      </c>
      <c r="C118" s="98"/>
      <c r="D118" s="98"/>
    </row>
    <row r="119" spans="1:4" s="96" customFormat="1" ht="12">
      <c r="A119" s="34"/>
      <c r="B119" s="34">
        <v>40787</v>
      </c>
      <c r="C119" s="98"/>
      <c r="D119" s="98"/>
    </row>
    <row r="120" spans="2:4" s="96" customFormat="1" ht="12">
      <c r="B120" s="34">
        <v>40817</v>
      </c>
      <c r="C120" s="98"/>
      <c r="D120" s="98"/>
    </row>
    <row r="121" spans="2:4" s="96" customFormat="1" ht="12">
      <c r="B121" s="34">
        <v>40848</v>
      </c>
      <c r="C121" s="98"/>
      <c r="D121" s="98"/>
    </row>
    <row r="122" spans="2:4" s="96" customFormat="1" ht="12">
      <c r="B122" s="34">
        <v>40878</v>
      </c>
      <c r="C122" s="98"/>
      <c r="D122" s="98"/>
    </row>
    <row r="123" spans="2:4" s="96" customFormat="1" ht="12">
      <c r="B123" s="34">
        <v>40909</v>
      </c>
      <c r="C123" s="98"/>
      <c r="D123" s="98"/>
    </row>
    <row r="124" spans="2:4" s="96" customFormat="1" ht="12">
      <c r="B124" s="34">
        <v>40940</v>
      </c>
      <c r="C124" s="98"/>
      <c r="D124" s="98"/>
    </row>
    <row r="125" spans="2:4" s="96" customFormat="1" ht="12">
      <c r="B125" s="34">
        <v>40969</v>
      </c>
      <c r="C125" s="98"/>
      <c r="D125" s="98"/>
    </row>
    <row r="126" spans="2:4" s="96" customFormat="1" ht="12">
      <c r="B126" s="34">
        <v>41000</v>
      </c>
      <c r="C126" s="98"/>
      <c r="D126" s="98"/>
    </row>
    <row r="127" spans="2:4" s="96" customFormat="1" ht="12">
      <c r="B127" s="34">
        <v>41030</v>
      </c>
      <c r="C127" s="98"/>
      <c r="D127" s="98"/>
    </row>
    <row r="128" spans="2:4" s="96" customFormat="1" ht="12">
      <c r="B128" s="34">
        <v>41061</v>
      </c>
      <c r="C128" s="98"/>
      <c r="D128" s="98"/>
    </row>
    <row r="129" spans="2:4" s="96" customFormat="1" ht="12">
      <c r="B129" s="34">
        <v>41091</v>
      </c>
      <c r="C129" s="98"/>
      <c r="D129" s="98"/>
    </row>
    <row r="130" spans="2:4" s="96" customFormat="1" ht="12">
      <c r="B130" s="34">
        <v>41122</v>
      </c>
      <c r="C130" s="98"/>
      <c r="D130" s="98"/>
    </row>
    <row r="131" spans="2:4" s="96" customFormat="1" ht="12">
      <c r="B131" s="34">
        <v>41153</v>
      </c>
      <c r="C131" s="98"/>
      <c r="D131" s="98"/>
    </row>
    <row r="132" spans="2:4" s="96" customFormat="1" ht="12">
      <c r="B132" s="34">
        <v>41183</v>
      </c>
      <c r="C132" s="98"/>
      <c r="D132" s="98"/>
    </row>
    <row r="133" spans="2:15" s="96" customFormat="1" ht="12">
      <c r="B133" s="34">
        <v>41214</v>
      </c>
      <c r="C133" s="98"/>
      <c r="D133" s="98"/>
      <c r="K133" s="35"/>
      <c r="L133" s="35"/>
      <c r="M133" s="35"/>
      <c r="N133" s="35"/>
      <c r="O133" s="35"/>
    </row>
    <row r="134" spans="2:4" s="35" customFormat="1" ht="12">
      <c r="B134" s="99">
        <v>41244</v>
      </c>
      <c r="C134" s="97"/>
      <c r="D134" s="97"/>
    </row>
    <row r="135" spans="3:4" s="35" customFormat="1" ht="12">
      <c r="C135" s="97"/>
      <c r="D135" s="97"/>
    </row>
    <row r="136" ht="12">
      <c r="B136" s="35"/>
    </row>
    <row r="137" ht="12">
      <c r="B137" s="35"/>
    </row>
    <row r="138" ht="12">
      <c r="B138" s="35"/>
    </row>
    <row r="139" ht="12">
      <c r="B139" s="35"/>
    </row>
  </sheetData>
  <sheetProtection password="CAD0" sheet="1" objects="1" scenarios="1"/>
  <mergeCells count="26">
    <mergeCell ref="E4:G4"/>
    <mergeCell ref="H4:N4"/>
    <mergeCell ref="C43:E43"/>
    <mergeCell ref="F43:H43"/>
    <mergeCell ref="A38:F38"/>
    <mergeCell ref="G40:J40"/>
    <mergeCell ref="C44:E44"/>
    <mergeCell ref="F44:H44"/>
    <mergeCell ref="I44:L44"/>
    <mergeCell ref="S2:T2"/>
    <mergeCell ref="F2:G2"/>
    <mergeCell ref="H2:I2"/>
    <mergeCell ref="L2:M2"/>
    <mergeCell ref="N2:O2"/>
    <mergeCell ref="O4:R4"/>
    <mergeCell ref="A4:D4"/>
    <mergeCell ref="Q2:R2"/>
    <mergeCell ref="S40:U40"/>
    <mergeCell ref="A51:C51"/>
    <mergeCell ref="A49:C49"/>
    <mergeCell ref="E49:H49"/>
    <mergeCell ref="C45:E45"/>
    <mergeCell ref="A48:C48"/>
    <mergeCell ref="A50:C50"/>
    <mergeCell ref="I43:L43"/>
    <mergeCell ref="I45:L45"/>
  </mergeCells>
  <conditionalFormatting sqref="D50:D51">
    <cfRule type="expression" priority="22" dxfId="0" stopIfTrue="1">
      <formula>OR($C50=$B$68,$C50=$B$69,$C50=$B$70)</formula>
    </cfRule>
    <cfRule type="expression" priority="23" dxfId="1" stopIfTrue="1">
      <formula>OR($W50=$B$60)</formula>
    </cfRule>
  </conditionalFormatting>
  <conditionalFormatting sqref="Z2:AA2 Z3:Z4 AC2:AC5 Z9:AA9 Z10 AC9:AE9 AC10:AC14 AE10:AE14 AI8:AI9 AG9:AH9 AH10:AH14 AK9:AM9 AK10:AK12 AL13 AM12:AM18 AO9:AO10 AR9:AR10 AR13:AR15 AP11:AQ12 AO13:AO15 AV6:AV9 AT9:AU9 AT10:AT12 AU13 AV14:AV15">
    <cfRule type="expression" priority="24" dxfId="1" stopIfTrue="1">
      <formula>AND($H$2="רן",$N$2="יחזקאל")</formula>
    </cfRule>
  </conditionalFormatting>
  <conditionalFormatting sqref="W6:W36">
    <cfRule type="cellIs" priority="69" dxfId="21" operator="equal" stopIfTrue="1">
      <formula>$B$60</formula>
    </cfRule>
  </conditionalFormatting>
  <conditionalFormatting sqref="T6:V36 G6:R36 A6:C36">
    <cfRule type="expression" priority="74" dxfId="0" stopIfTrue="1">
      <formula>WEEKDAY($B6)&gt;=6</formula>
    </cfRule>
  </conditionalFormatting>
  <conditionalFormatting sqref="D6:D36">
    <cfRule type="expression" priority="75" dxfId="0" stopIfTrue="1">
      <formula>WEEKDAY($B6)&gt;=6</formula>
    </cfRule>
    <cfRule type="expression" priority="76" dxfId="18" stopIfTrue="1">
      <formula>OR($A6=$B$70,$A6=$B$71)</formula>
    </cfRule>
  </conditionalFormatting>
  <conditionalFormatting sqref="E6">
    <cfRule type="expression" priority="13" dxfId="8" stopIfTrue="1">
      <formula>AND(SUM(H6:N6)&lt;G6,AND($C6&lt;&gt;$B$68,$C6&lt;&gt;$B$69,$C6&lt;&gt;$B$70))</formula>
    </cfRule>
    <cfRule type="expression" priority="14" dxfId="1" stopIfTrue="1">
      <formula>SUM(H6:N6)&gt;G6+0.0001</formula>
    </cfRule>
    <cfRule type="expression" priority="15" dxfId="0" stopIfTrue="1">
      <formula>WEEKDAY($B6)&gt;=6</formula>
    </cfRule>
  </conditionalFormatting>
  <conditionalFormatting sqref="F6">
    <cfRule type="expression" priority="16" dxfId="8" stopIfTrue="1">
      <formula>AND(SUM(H6:N6)&lt;G6,AND($C6&lt;&gt;$B$68,$C6&lt;&gt;$B$69,$C6&lt;&gt;$B$70))</formula>
    </cfRule>
    <cfRule type="expression" priority="17" dxfId="1" stopIfTrue="1">
      <formula>SUM(H6:N6)&gt;G6+0.0001</formula>
    </cfRule>
    <cfRule type="expression" priority="18" dxfId="0" stopIfTrue="1">
      <formula>WEEKDAY($B6)&gt;=6</formula>
    </cfRule>
  </conditionalFormatting>
  <conditionalFormatting sqref="E7:E36">
    <cfRule type="expression" priority="7" dxfId="8" stopIfTrue="1">
      <formula>AND(SUM(H7:N7)&lt;G7,AND($C7&lt;&gt;$B$68,$C7&lt;&gt;$B$69,$C7&lt;&gt;$B$70))</formula>
    </cfRule>
    <cfRule type="expression" priority="8" dxfId="1" stopIfTrue="1">
      <formula>SUM(H7:N7)&gt;G7+0.0001</formula>
    </cfRule>
    <cfRule type="expression" priority="9" dxfId="0" stopIfTrue="1">
      <formula>WEEKDAY($B7)&gt;=6</formula>
    </cfRule>
  </conditionalFormatting>
  <conditionalFormatting sqref="F7:F36">
    <cfRule type="expression" priority="10" dxfId="8" stopIfTrue="1">
      <formula>AND(SUM(H7:N7)&lt;G7,AND($C7&lt;&gt;$B$68,$C7&lt;&gt;$B$69,$C7&lt;&gt;$B$70))</formula>
    </cfRule>
    <cfRule type="expression" priority="11" dxfId="1" stopIfTrue="1">
      <formula>SUM(H7:N7)&gt;G7+0.0001</formula>
    </cfRule>
    <cfRule type="expression" priority="12" dxfId="0" stopIfTrue="1">
      <formula>WEEKDAY($B7)&gt;=6</formula>
    </cfRule>
  </conditionalFormatting>
  <conditionalFormatting sqref="S6">
    <cfRule type="expression" priority="4" dxfId="2" stopIfTrue="1">
      <formula>SUM(H6:N6)&lt;G6</formula>
    </cfRule>
    <cfRule type="expression" priority="5" dxfId="1" stopIfTrue="1">
      <formula>SUM(H6:N6)&gt;G6+0.00001</formula>
    </cfRule>
    <cfRule type="expression" priority="6" dxfId="0" stopIfTrue="1">
      <formula>WEEKDAY($B6)&gt;=6</formula>
    </cfRule>
  </conditionalFormatting>
  <conditionalFormatting sqref="S7:S36">
    <cfRule type="expression" priority="1" dxfId="2" stopIfTrue="1">
      <formula>SUM(H7:N7)&lt;G7</formula>
    </cfRule>
    <cfRule type="expression" priority="2" dxfId="1" stopIfTrue="1">
      <formula>SUM(H7:N7)&gt;G7+0.00001</formula>
    </cfRule>
    <cfRule type="expression" priority="3" dxfId="0" stopIfTrue="1">
      <formula>WEEKDAY($B7)&gt;=6</formula>
    </cfRule>
  </conditionalFormatting>
  <dataValidations count="3">
    <dataValidation type="time" allowBlank="1" showInputMessage="1" showErrorMessage="1" errorTitle="הזנה שגויה של שעות עבודה" error="נא להזין את שעות העבודה באופן הבא HH:MM&#10;&#10;לדוגמא ארבע וחצי שעות עבודה יוזנו:&#10;                           &#10;                           04:30" sqref="D50:D51 E6:F36 H6:R36">
      <formula1>0</formula1>
      <formula2>0.9993055555555556</formula2>
    </dataValidation>
    <dataValidation type="list" allowBlank="1" showInputMessage="1" showErrorMessage="1" error="הזן ערב חג בגין ימים בהם העבודה דומה לימי שישי&#10;&#10;הזן שבתון בגין ימים בהם העבודה דומה ליום שבת" sqref="A6:A36">
      <formula1>$B$70:$B$71</formula1>
    </dataValidation>
    <dataValidation type="list" allowBlank="1" showInputMessage="1" showErrorMessage="1" error="במידה והנתונים בגין יום מסויים הוזנו באיחור של יותר מ-48 שעות, יש חציין כן בשורה הרלבנטית" sqref="V6:V36">
      <formula1>$B$73:$B$74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50" r:id="rId3"/>
  <headerFooter>
    <oddHeader>&amp;L&amp;A&amp;C&amp;F&amp;R&amp;T
&amp;D</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2:AW139"/>
  <sheetViews>
    <sheetView showGridLines="0" rightToLeft="1" zoomScale="80" zoomScaleNormal="80" zoomScalePageLayoutView="0" workbookViewId="0" topLeftCell="A1">
      <pane xSplit="7" ySplit="5" topLeftCell="H36" activePane="bottomRight" state="frozen"/>
      <selection pane="topLeft" activeCell="A1" sqref="A1"/>
      <selection pane="topRight" activeCell="H1" sqref="H1"/>
      <selection pane="bottomLeft" activeCell="A6" sqref="A6"/>
      <selection pane="bottomRight" activeCell="D58" sqref="D58"/>
    </sheetView>
  </sheetViews>
  <sheetFormatPr defaultColWidth="9.140625" defaultRowHeight="12.75"/>
  <cols>
    <col min="1" max="1" width="7.57421875" style="2" customWidth="1"/>
    <col min="2" max="2" width="11.140625" style="2" customWidth="1"/>
    <col min="3" max="3" width="5.421875" style="4" bestFit="1" customWidth="1"/>
    <col min="4" max="4" width="8.421875" style="4" customWidth="1"/>
    <col min="5" max="5" width="9.00390625" style="2" customWidth="1"/>
    <col min="6" max="6" width="10.421875" style="2" customWidth="1"/>
    <col min="7" max="7" width="7.8515625" style="2" customWidth="1"/>
    <col min="8" max="8" width="12.421875" style="2" customWidth="1"/>
    <col min="9" max="10" width="12.00390625" style="2" customWidth="1"/>
    <col min="11" max="11" width="11.00390625" style="2" customWidth="1"/>
    <col min="12" max="12" width="10.8515625" style="2" customWidth="1"/>
    <col min="13" max="13" width="11.00390625" style="2" customWidth="1"/>
    <col min="14" max="14" width="10.8515625" style="2" customWidth="1"/>
    <col min="15" max="15" width="8.8515625" style="2" customWidth="1"/>
    <col min="16" max="18" width="8.00390625" style="2" customWidth="1"/>
    <col min="19" max="19" width="12.421875" style="2" customWidth="1"/>
    <col min="20" max="20" width="9.421875" style="2" customWidth="1"/>
    <col min="21" max="21" width="8.421875" style="2" customWidth="1"/>
    <col min="22" max="22" width="12.421875" style="2" customWidth="1"/>
    <col min="23" max="23" width="29.421875" style="2" bestFit="1" customWidth="1"/>
    <col min="24" max="24" width="10.421875" style="3" customWidth="1"/>
    <col min="25" max="27" width="10.421875" style="2" customWidth="1"/>
    <col min="28" max="16384" width="9.140625" style="2" customWidth="1"/>
  </cols>
  <sheetData>
    <row r="1" ht="12.75"/>
    <row r="2" spans="1:49" ht="22.5" customHeight="1" thickBot="1">
      <c r="A2" s="62" t="s">
        <v>10</v>
      </c>
      <c r="B2" s="77">
        <f>DATE(D58,11,1)</f>
        <v>43040</v>
      </c>
      <c r="C2" s="66" t="s">
        <v>41</v>
      </c>
      <c r="D2" s="65"/>
      <c r="E2" s="1"/>
      <c r="F2" s="115" t="s">
        <v>32</v>
      </c>
      <c r="G2" s="115"/>
      <c r="H2" s="102">
        <f>IF('10.17'!H2:I2&lt;&gt;"",'10.17'!H2:I2,"")</f>
      </c>
      <c r="I2" s="102"/>
      <c r="J2" s="73"/>
      <c r="L2" s="115" t="s">
        <v>31</v>
      </c>
      <c r="M2" s="115"/>
      <c r="N2" s="102">
        <f>IF('10.17'!N2:O2&lt;&gt;"",'10.17'!N2:O2,"")</f>
      </c>
      <c r="O2" s="102"/>
      <c r="Q2" s="115" t="s">
        <v>30</v>
      </c>
      <c r="R2" s="115"/>
      <c r="S2" s="102"/>
      <c r="T2" s="102"/>
      <c r="U2" s="3"/>
      <c r="V2" s="3"/>
      <c r="W2" s="3"/>
      <c r="X2" s="2"/>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spans="1:49" ht="13.5" thickBot="1">
      <c r="A3" s="4"/>
      <c r="B3" s="4"/>
      <c r="C3" s="2"/>
      <c r="D3" s="2"/>
      <c r="W3" s="3"/>
      <c r="X3" s="2"/>
      <c r="Y3" s="10"/>
      <c r="Z3" s="10"/>
      <c r="AA3" s="10"/>
      <c r="AB3" s="10"/>
      <c r="AC3" s="10"/>
      <c r="AD3" s="10"/>
      <c r="AE3" s="10"/>
      <c r="AF3" s="10"/>
      <c r="AG3" s="10"/>
      <c r="AH3" s="10"/>
      <c r="AI3" s="10"/>
      <c r="AJ3" s="10"/>
      <c r="AK3" s="10"/>
      <c r="AL3" s="10"/>
      <c r="AM3" s="10"/>
      <c r="AN3" s="10"/>
      <c r="AO3" s="10"/>
      <c r="AP3" s="10"/>
      <c r="AQ3" s="10"/>
      <c r="AR3" s="10"/>
      <c r="AS3" s="10"/>
      <c r="AT3" s="10"/>
      <c r="AU3" s="10"/>
      <c r="AV3" s="10"/>
      <c r="AW3" s="10"/>
    </row>
    <row r="4" spans="1:49" s="3" customFormat="1" ht="38.25" customHeight="1">
      <c r="A4" s="103" t="s">
        <v>19</v>
      </c>
      <c r="B4" s="104"/>
      <c r="C4" s="104"/>
      <c r="D4" s="105"/>
      <c r="E4" s="116" t="s">
        <v>11</v>
      </c>
      <c r="F4" s="117"/>
      <c r="G4" s="118"/>
      <c r="H4" s="128" t="s">
        <v>23</v>
      </c>
      <c r="I4" s="117"/>
      <c r="J4" s="117"/>
      <c r="K4" s="117"/>
      <c r="L4" s="117"/>
      <c r="M4" s="117"/>
      <c r="N4" s="129"/>
      <c r="O4" s="116" t="s">
        <v>24</v>
      </c>
      <c r="P4" s="117"/>
      <c r="Q4" s="117"/>
      <c r="R4" s="118"/>
      <c r="S4" s="52" t="s">
        <v>36</v>
      </c>
      <c r="T4" s="52" t="s">
        <v>36</v>
      </c>
      <c r="U4" s="52" t="s">
        <v>35</v>
      </c>
      <c r="V4" s="53" t="s">
        <v>20</v>
      </c>
      <c r="Y4" s="9"/>
      <c r="Z4" s="9"/>
      <c r="AA4" s="9"/>
      <c r="AB4" s="9"/>
      <c r="AC4" s="9"/>
      <c r="AD4" s="9"/>
      <c r="AE4" s="9"/>
      <c r="AF4" s="9"/>
      <c r="AG4" s="9"/>
      <c r="AH4" s="9"/>
      <c r="AI4" s="9"/>
      <c r="AJ4" s="9"/>
      <c r="AK4" s="9"/>
      <c r="AL4" s="9"/>
      <c r="AM4" s="9"/>
      <c r="AN4" s="9"/>
      <c r="AO4" s="9"/>
      <c r="AP4" s="9"/>
      <c r="AQ4" s="9"/>
      <c r="AR4" s="9"/>
      <c r="AS4" s="9"/>
      <c r="AT4" s="9"/>
      <c r="AU4" s="9"/>
      <c r="AV4" s="9"/>
      <c r="AW4" s="9"/>
    </row>
    <row r="5" spans="1:49" s="5" customFormat="1" ht="51.75" customHeight="1" thickBot="1">
      <c r="A5" s="54" t="s">
        <v>52</v>
      </c>
      <c r="B5" s="55" t="s">
        <v>0</v>
      </c>
      <c r="C5" s="55" t="s">
        <v>2</v>
      </c>
      <c r="D5" s="56" t="s">
        <v>21</v>
      </c>
      <c r="E5" s="55" t="s">
        <v>25</v>
      </c>
      <c r="F5" s="55" t="s">
        <v>26</v>
      </c>
      <c r="G5" s="58" t="s">
        <v>11</v>
      </c>
      <c r="H5" s="81" t="s">
        <v>54</v>
      </c>
      <c r="I5" s="81" t="s">
        <v>54</v>
      </c>
      <c r="J5" s="81" t="s">
        <v>55</v>
      </c>
      <c r="K5" s="80" t="s">
        <v>12</v>
      </c>
      <c r="L5" s="80" t="s">
        <v>13</v>
      </c>
      <c r="M5" s="80" t="s">
        <v>14</v>
      </c>
      <c r="N5" s="81" t="s">
        <v>43</v>
      </c>
      <c r="O5" s="57" t="s">
        <v>15</v>
      </c>
      <c r="P5" s="55" t="s">
        <v>16</v>
      </c>
      <c r="Q5" s="55" t="s">
        <v>17</v>
      </c>
      <c r="R5" s="58" t="s">
        <v>18</v>
      </c>
      <c r="S5" s="76" t="s">
        <v>50</v>
      </c>
      <c r="T5" s="59" t="s">
        <v>1</v>
      </c>
      <c r="U5" s="60" t="s">
        <v>1</v>
      </c>
      <c r="V5" s="61" t="s">
        <v>38</v>
      </c>
      <c r="Y5" s="36"/>
      <c r="Z5" s="37"/>
      <c r="AA5" s="37"/>
      <c r="AB5" s="36"/>
      <c r="AC5" s="36"/>
      <c r="AD5" s="36"/>
      <c r="AE5" s="36"/>
      <c r="AF5" s="36"/>
      <c r="AG5" s="36"/>
      <c r="AH5" s="36"/>
      <c r="AI5" s="36"/>
      <c r="AJ5" s="36"/>
      <c r="AK5" s="36"/>
      <c r="AL5" s="36"/>
      <c r="AM5" s="36"/>
      <c r="AN5" s="36"/>
      <c r="AO5" s="36"/>
      <c r="AP5" s="36"/>
      <c r="AQ5" s="36"/>
      <c r="AR5" s="36"/>
      <c r="AS5" s="36"/>
      <c r="AT5" s="36"/>
      <c r="AU5" s="36"/>
      <c r="AV5" s="36"/>
      <c r="AW5" s="36"/>
    </row>
    <row r="6" spans="1:23" s="10" customFormat="1" ht="14.25" customHeight="1">
      <c r="A6" s="6"/>
      <c r="B6" s="46">
        <f>B2</f>
        <v>43040</v>
      </c>
      <c r="C6" s="47" t="str">
        <f aca="true" t="shared" si="0" ref="C6:C35">TEXT(B6,"ddd")</f>
        <v>יום ד</v>
      </c>
      <c r="D6" s="92">
        <f>IF(WEEKDAY(B6)=6,0,(IF(WEEKDAY(B6)=7,0,(IF(A6=$B$70,$D$51,(IF(A6=$B$71,0,(IF(OR(WEEKDAY(B6)=1,WEEKDAY(B6)=2,WEEKDAY(B6)=3,WEEKDAY(B6)=4,WEEKDAY(B6)=5),$D$50)))))))))</f>
        <v>0.3541666666666667</v>
      </c>
      <c r="E6" s="79"/>
      <c r="F6" s="79"/>
      <c r="G6" s="39">
        <f aca="true" t="shared" si="1" ref="G6:G35">IF(((TEXT($B$2,"mm"))-(TEXT(B6,"mm"))=0),IF(E6=0,0,(F6-E6)))</f>
        <v>0</v>
      </c>
      <c r="H6" s="7"/>
      <c r="I6" s="7"/>
      <c r="J6" s="7"/>
      <c r="K6" s="7"/>
      <c r="L6" s="7"/>
      <c r="M6" s="7"/>
      <c r="N6" s="7"/>
      <c r="O6" s="7"/>
      <c r="P6" s="7"/>
      <c r="Q6" s="7"/>
      <c r="R6" s="7"/>
      <c r="S6" s="42">
        <f>IF(((TEXT($B$2,"mm"))-(TEXT(B6,"mm"))=0),IF(G6&gt;=SUM(H6:N6),G6-SUM(H6:N6)+0.000001,SUM(H6:N6)-G6-0.000001),0)+0.0001</f>
        <v>0.000101</v>
      </c>
      <c r="T6" s="42">
        <f>IF(((TEXT($B$2,"mm"))-(TEXT(B6,"mm"))=0),SUM(H6:R6),0)</f>
        <v>0</v>
      </c>
      <c r="U6" s="43">
        <f>IF(COUNTA(H6:R6,E6:F6)&gt;0,1,"")</f>
      </c>
      <c r="V6" s="8"/>
      <c r="W6" s="9">
        <f>IF(SUM(H6:N6)&gt;G6+0.0001,$B$59,"")</f>
      </c>
    </row>
    <row r="7" spans="1:23" s="10" customFormat="1" ht="14.25" customHeight="1">
      <c r="A7" s="6"/>
      <c r="B7" s="46">
        <f aca="true" t="shared" si="2" ref="B7:B35">B6+1</f>
        <v>43041</v>
      </c>
      <c r="C7" s="47" t="str">
        <f t="shared" si="0"/>
        <v>יום ה</v>
      </c>
      <c r="D7" s="92">
        <f aca="true" t="shared" si="3" ref="D7:D35">IF(WEEKDAY(B7)=6,0,(IF(WEEKDAY(B7)=7,0,(IF(A7=$B$70,$D$51,(IF(A7=$B$71,0,(IF(OR(WEEKDAY(B7)=1,WEEKDAY(B7)=2,WEEKDAY(B7)=3,WEEKDAY(B7)=4,WEEKDAY(B7)=5),$D$50)))))))))</f>
        <v>0.3541666666666667</v>
      </c>
      <c r="E7" s="79"/>
      <c r="F7" s="79"/>
      <c r="G7" s="39">
        <f t="shared" si="1"/>
        <v>0</v>
      </c>
      <c r="H7" s="7"/>
      <c r="I7" s="7"/>
      <c r="J7" s="7"/>
      <c r="K7" s="7"/>
      <c r="L7" s="7"/>
      <c r="M7" s="7"/>
      <c r="N7" s="7"/>
      <c r="O7" s="7"/>
      <c r="P7" s="7"/>
      <c r="Q7" s="7"/>
      <c r="R7" s="7"/>
      <c r="S7" s="42">
        <f aca="true" t="shared" si="4" ref="S7:S35">IF(((TEXT($B$2,"mm"))-(TEXT(B7,"mm"))=0),IF(G7&gt;=SUM(H7:N7),G7-SUM(H7:N7)+0.000001,SUM(H7:N7)-G7-0.000001),0)+0.0001</f>
        <v>0.000101</v>
      </c>
      <c r="T7" s="42">
        <f aca="true" t="shared" si="5" ref="T7:T35">IF(((TEXT($B$2,"mm"))-(TEXT(B7,"mm"))=0),T6+(SUM(H7:R7)),T6)</f>
        <v>0</v>
      </c>
      <c r="U7" s="43">
        <f aca="true" t="shared" si="6" ref="U7:U33">IF(COUNTA(H7:R7,E7:F7)&gt;0,1,"")</f>
      </c>
      <c r="V7" s="8"/>
      <c r="W7" s="9">
        <f aca="true" t="shared" si="7" ref="W7:W35">IF(SUM(H7:N7)&gt;G7+0.0001,$B$59,"")</f>
      </c>
    </row>
    <row r="8" spans="1:23" s="10" customFormat="1" ht="14.25" customHeight="1">
      <c r="A8" s="6"/>
      <c r="B8" s="46">
        <f t="shared" si="2"/>
        <v>43042</v>
      </c>
      <c r="C8" s="47" t="str">
        <f t="shared" si="0"/>
        <v>יום ו</v>
      </c>
      <c r="D8" s="92">
        <f t="shared" si="3"/>
        <v>0</v>
      </c>
      <c r="E8" s="79"/>
      <c r="F8" s="79"/>
      <c r="G8" s="39">
        <f t="shared" si="1"/>
        <v>0</v>
      </c>
      <c r="H8" s="7"/>
      <c r="I8" s="7"/>
      <c r="J8" s="7"/>
      <c r="K8" s="7"/>
      <c r="L8" s="7"/>
      <c r="M8" s="7"/>
      <c r="N8" s="7"/>
      <c r="O8" s="7"/>
      <c r="P8" s="7"/>
      <c r="Q8" s="7"/>
      <c r="R8" s="7"/>
      <c r="S8" s="42">
        <f t="shared" si="4"/>
        <v>0.000101</v>
      </c>
      <c r="T8" s="42">
        <f t="shared" si="5"/>
        <v>0</v>
      </c>
      <c r="U8" s="43">
        <f t="shared" si="6"/>
      </c>
      <c r="V8" s="8"/>
      <c r="W8" s="9">
        <f t="shared" si="7"/>
      </c>
    </row>
    <row r="9" spans="1:23" s="10" customFormat="1" ht="14.25" customHeight="1">
      <c r="A9" s="6"/>
      <c r="B9" s="46">
        <f t="shared" si="2"/>
        <v>43043</v>
      </c>
      <c r="C9" s="47" t="str">
        <f t="shared" si="0"/>
        <v>שבת</v>
      </c>
      <c r="D9" s="92">
        <f t="shared" si="3"/>
        <v>0</v>
      </c>
      <c r="E9" s="79"/>
      <c r="F9" s="79"/>
      <c r="G9" s="39">
        <f t="shared" si="1"/>
        <v>0</v>
      </c>
      <c r="H9" s="7"/>
      <c r="I9" s="7"/>
      <c r="J9" s="7"/>
      <c r="K9" s="7"/>
      <c r="L9" s="7"/>
      <c r="M9" s="7"/>
      <c r="N9" s="7"/>
      <c r="O9" s="7"/>
      <c r="P9" s="7"/>
      <c r="Q9" s="7"/>
      <c r="R9" s="7"/>
      <c r="S9" s="42">
        <f t="shared" si="4"/>
        <v>0.000101</v>
      </c>
      <c r="T9" s="42">
        <f t="shared" si="5"/>
        <v>0</v>
      </c>
      <c r="U9" s="43">
        <f t="shared" si="6"/>
      </c>
      <c r="V9" s="8"/>
      <c r="W9" s="9">
        <f t="shared" si="7"/>
      </c>
    </row>
    <row r="10" spans="1:23" s="10" customFormat="1" ht="14.25" customHeight="1">
      <c r="A10" s="6"/>
      <c r="B10" s="46">
        <f t="shared" si="2"/>
        <v>43044</v>
      </c>
      <c r="C10" s="47" t="str">
        <f t="shared" si="0"/>
        <v>יום א</v>
      </c>
      <c r="D10" s="92">
        <f t="shared" si="3"/>
        <v>0.3541666666666667</v>
      </c>
      <c r="E10" s="79"/>
      <c r="F10" s="79"/>
      <c r="G10" s="39">
        <f t="shared" si="1"/>
        <v>0</v>
      </c>
      <c r="H10" s="7"/>
      <c r="I10" s="7"/>
      <c r="J10" s="7"/>
      <c r="K10" s="7"/>
      <c r="L10" s="7"/>
      <c r="M10" s="7"/>
      <c r="N10" s="7"/>
      <c r="O10" s="7"/>
      <c r="P10" s="7"/>
      <c r="Q10" s="7"/>
      <c r="R10" s="7"/>
      <c r="S10" s="42">
        <f t="shared" si="4"/>
        <v>0.000101</v>
      </c>
      <c r="T10" s="42">
        <f t="shared" si="5"/>
        <v>0</v>
      </c>
      <c r="U10" s="43">
        <f t="shared" si="6"/>
      </c>
      <c r="V10" s="8"/>
      <c r="W10" s="9">
        <f t="shared" si="7"/>
      </c>
    </row>
    <row r="11" spans="1:23" s="10" customFormat="1" ht="14.25" customHeight="1">
      <c r="A11" s="6"/>
      <c r="B11" s="46">
        <f t="shared" si="2"/>
        <v>43045</v>
      </c>
      <c r="C11" s="47" t="str">
        <f t="shared" si="0"/>
        <v>יום ב</v>
      </c>
      <c r="D11" s="92">
        <f t="shared" si="3"/>
        <v>0.3541666666666667</v>
      </c>
      <c r="E11" s="79"/>
      <c r="F11" s="79"/>
      <c r="G11" s="39">
        <f t="shared" si="1"/>
        <v>0</v>
      </c>
      <c r="H11" s="7"/>
      <c r="I11" s="7"/>
      <c r="J11" s="7"/>
      <c r="K11" s="7"/>
      <c r="L11" s="7"/>
      <c r="M11" s="7"/>
      <c r="N11" s="7"/>
      <c r="O11" s="7"/>
      <c r="P11" s="7"/>
      <c r="Q11" s="7"/>
      <c r="R11" s="7"/>
      <c r="S11" s="42">
        <f t="shared" si="4"/>
        <v>0.000101</v>
      </c>
      <c r="T11" s="42">
        <f t="shared" si="5"/>
        <v>0</v>
      </c>
      <c r="U11" s="43">
        <f t="shared" si="6"/>
      </c>
      <c r="V11" s="8"/>
      <c r="W11" s="9">
        <f t="shared" si="7"/>
      </c>
    </row>
    <row r="12" spans="1:23" s="10" customFormat="1" ht="14.25" customHeight="1">
      <c r="A12" s="6"/>
      <c r="B12" s="46">
        <f t="shared" si="2"/>
        <v>43046</v>
      </c>
      <c r="C12" s="47" t="str">
        <f t="shared" si="0"/>
        <v>יום ג</v>
      </c>
      <c r="D12" s="92">
        <f t="shared" si="3"/>
        <v>0.3541666666666667</v>
      </c>
      <c r="E12" s="79"/>
      <c r="F12" s="79"/>
      <c r="G12" s="39">
        <f t="shared" si="1"/>
        <v>0</v>
      </c>
      <c r="H12" s="7"/>
      <c r="I12" s="7"/>
      <c r="J12" s="7"/>
      <c r="K12" s="7"/>
      <c r="L12" s="7"/>
      <c r="M12" s="7"/>
      <c r="N12" s="7"/>
      <c r="O12" s="7"/>
      <c r="P12" s="7"/>
      <c r="Q12" s="7"/>
      <c r="R12" s="7"/>
      <c r="S12" s="42">
        <f t="shared" si="4"/>
        <v>0.000101</v>
      </c>
      <c r="T12" s="42">
        <f t="shared" si="5"/>
        <v>0</v>
      </c>
      <c r="U12" s="43">
        <f t="shared" si="6"/>
      </c>
      <c r="V12" s="8"/>
      <c r="W12" s="9">
        <f t="shared" si="7"/>
      </c>
    </row>
    <row r="13" spans="1:23" s="10" customFormat="1" ht="14.25" customHeight="1">
      <c r="A13" s="6"/>
      <c r="B13" s="46">
        <f t="shared" si="2"/>
        <v>43047</v>
      </c>
      <c r="C13" s="47" t="str">
        <f t="shared" si="0"/>
        <v>יום ד</v>
      </c>
      <c r="D13" s="92">
        <f t="shared" si="3"/>
        <v>0.3541666666666667</v>
      </c>
      <c r="E13" s="79"/>
      <c r="F13" s="79"/>
      <c r="G13" s="39">
        <f t="shared" si="1"/>
        <v>0</v>
      </c>
      <c r="H13" s="7"/>
      <c r="I13" s="7"/>
      <c r="J13" s="7"/>
      <c r="K13" s="7"/>
      <c r="L13" s="7"/>
      <c r="M13" s="7"/>
      <c r="N13" s="7"/>
      <c r="O13" s="7"/>
      <c r="P13" s="7"/>
      <c r="Q13" s="7"/>
      <c r="R13" s="7"/>
      <c r="S13" s="42">
        <f t="shared" si="4"/>
        <v>0.000101</v>
      </c>
      <c r="T13" s="42">
        <f t="shared" si="5"/>
        <v>0</v>
      </c>
      <c r="U13" s="43">
        <f t="shared" si="6"/>
      </c>
      <c r="V13" s="8"/>
      <c r="W13" s="9">
        <f t="shared" si="7"/>
      </c>
    </row>
    <row r="14" spans="1:23" s="10" customFormat="1" ht="14.25" customHeight="1">
      <c r="A14" s="6"/>
      <c r="B14" s="46">
        <f t="shared" si="2"/>
        <v>43048</v>
      </c>
      <c r="C14" s="47" t="str">
        <f t="shared" si="0"/>
        <v>יום ה</v>
      </c>
      <c r="D14" s="92">
        <f t="shared" si="3"/>
        <v>0.3541666666666667</v>
      </c>
      <c r="E14" s="79"/>
      <c r="F14" s="79"/>
      <c r="G14" s="39">
        <f t="shared" si="1"/>
        <v>0</v>
      </c>
      <c r="H14" s="7"/>
      <c r="I14" s="7"/>
      <c r="J14" s="7"/>
      <c r="K14" s="7"/>
      <c r="L14" s="7"/>
      <c r="M14" s="7"/>
      <c r="N14" s="7"/>
      <c r="O14" s="7"/>
      <c r="P14" s="7"/>
      <c r="Q14" s="7"/>
      <c r="R14" s="7"/>
      <c r="S14" s="42">
        <f t="shared" si="4"/>
        <v>0.000101</v>
      </c>
      <c r="T14" s="42">
        <f t="shared" si="5"/>
        <v>0</v>
      </c>
      <c r="U14" s="43">
        <f t="shared" si="6"/>
      </c>
      <c r="V14" s="8"/>
      <c r="W14" s="9">
        <f t="shared" si="7"/>
      </c>
    </row>
    <row r="15" spans="1:23" s="10" customFormat="1" ht="14.25" customHeight="1">
      <c r="A15" s="6"/>
      <c r="B15" s="46">
        <f t="shared" si="2"/>
        <v>43049</v>
      </c>
      <c r="C15" s="47" t="str">
        <f t="shared" si="0"/>
        <v>יום ו</v>
      </c>
      <c r="D15" s="92">
        <f t="shared" si="3"/>
        <v>0</v>
      </c>
      <c r="E15" s="79"/>
      <c r="F15" s="79"/>
      <c r="G15" s="39">
        <f t="shared" si="1"/>
        <v>0</v>
      </c>
      <c r="H15" s="7"/>
      <c r="I15" s="7"/>
      <c r="J15" s="7"/>
      <c r="K15" s="7"/>
      <c r="L15" s="7"/>
      <c r="M15" s="7"/>
      <c r="N15" s="7"/>
      <c r="O15" s="7"/>
      <c r="P15" s="7"/>
      <c r="Q15" s="7"/>
      <c r="R15" s="7"/>
      <c r="S15" s="42">
        <f t="shared" si="4"/>
        <v>0.000101</v>
      </c>
      <c r="T15" s="42">
        <f t="shared" si="5"/>
        <v>0</v>
      </c>
      <c r="U15" s="43">
        <f t="shared" si="6"/>
      </c>
      <c r="V15" s="8"/>
      <c r="W15" s="9">
        <f t="shared" si="7"/>
      </c>
    </row>
    <row r="16" spans="1:23" s="10" customFormat="1" ht="14.25" customHeight="1">
      <c r="A16" s="6"/>
      <c r="B16" s="46">
        <f t="shared" si="2"/>
        <v>43050</v>
      </c>
      <c r="C16" s="47" t="str">
        <f t="shared" si="0"/>
        <v>שבת</v>
      </c>
      <c r="D16" s="92">
        <f t="shared" si="3"/>
        <v>0</v>
      </c>
      <c r="E16" s="79"/>
      <c r="F16" s="79"/>
      <c r="G16" s="39">
        <f t="shared" si="1"/>
        <v>0</v>
      </c>
      <c r="H16" s="7"/>
      <c r="I16" s="7"/>
      <c r="J16" s="7"/>
      <c r="K16" s="7"/>
      <c r="L16" s="7"/>
      <c r="M16" s="7"/>
      <c r="N16" s="7"/>
      <c r="O16" s="7"/>
      <c r="P16" s="7"/>
      <c r="Q16" s="7"/>
      <c r="R16" s="7"/>
      <c r="S16" s="42">
        <f t="shared" si="4"/>
        <v>0.000101</v>
      </c>
      <c r="T16" s="42">
        <f t="shared" si="5"/>
        <v>0</v>
      </c>
      <c r="U16" s="43">
        <f t="shared" si="6"/>
      </c>
      <c r="V16" s="8"/>
      <c r="W16" s="9">
        <f t="shared" si="7"/>
      </c>
    </row>
    <row r="17" spans="1:23" s="10" customFormat="1" ht="14.25" customHeight="1">
      <c r="A17" s="6"/>
      <c r="B17" s="46">
        <f t="shared" si="2"/>
        <v>43051</v>
      </c>
      <c r="C17" s="47" t="str">
        <f t="shared" si="0"/>
        <v>יום א</v>
      </c>
      <c r="D17" s="92">
        <f t="shared" si="3"/>
        <v>0.3541666666666667</v>
      </c>
      <c r="E17" s="79"/>
      <c r="F17" s="79"/>
      <c r="G17" s="39">
        <f t="shared" si="1"/>
        <v>0</v>
      </c>
      <c r="H17" s="7"/>
      <c r="I17" s="7"/>
      <c r="J17" s="7"/>
      <c r="K17" s="7"/>
      <c r="L17" s="7"/>
      <c r="M17" s="7"/>
      <c r="N17" s="7"/>
      <c r="O17" s="7"/>
      <c r="P17" s="7"/>
      <c r="Q17" s="7"/>
      <c r="R17" s="7"/>
      <c r="S17" s="42">
        <f t="shared" si="4"/>
        <v>0.000101</v>
      </c>
      <c r="T17" s="42">
        <f t="shared" si="5"/>
        <v>0</v>
      </c>
      <c r="U17" s="43">
        <f t="shared" si="6"/>
      </c>
      <c r="V17" s="8"/>
      <c r="W17" s="9">
        <f t="shared" si="7"/>
      </c>
    </row>
    <row r="18" spans="1:23" s="10" customFormat="1" ht="14.25" customHeight="1">
      <c r="A18" s="6"/>
      <c r="B18" s="46">
        <f t="shared" si="2"/>
        <v>43052</v>
      </c>
      <c r="C18" s="47" t="str">
        <f t="shared" si="0"/>
        <v>יום ב</v>
      </c>
      <c r="D18" s="92">
        <f t="shared" si="3"/>
        <v>0.3541666666666667</v>
      </c>
      <c r="E18" s="79"/>
      <c r="F18" s="79"/>
      <c r="G18" s="39">
        <f t="shared" si="1"/>
        <v>0</v>
      </c>
      <c r="H18" s="7"/>
      <c r="I18" s="7"/>
      <c r="J18" s="7"/>
      <c r="K18" s="7"/>
      <c r="L18" s="7"/>
      <c r="M18" s="7"/>
      <c r="N18" s="7"/>
      <c r="O18" s="7"/>
      <c r="P18" s="7"/>
      <c r="Q18" s="7"/>
      <c r="R18" s="7"/>
      <c r="S18" s="42">
        <f t="shared" si="4"/>
        <v>0.000101</v>
      </c>
      <c r="T18" s="42">
        <f t="shared" si="5"/>
        <v>0</v>
      </c>
      <c r="U18" s="43">
        <f t="shared" si="6"/>
      </c>
      <c r="V18" s="8"/>
      <c r="W18" s="9">
        <f t="shared" si="7"/>
      </c>
    </row>
    <row r="19" spans="1:23" s="10" customFormat="1" ht="14.25" customHeight="1">
      <c r="A19" s="6"/>
      <c r="B19" s="46">
        <f t="shared" si="2"/>
        <v>43053</v>
      </c>
      <c r="C19" s="47" t="str">
        <f t="shared" si="0"/>
        <v>יום ג</v>
      </c>
      <c r="D19" s="92">
        <f t="shared" si="3"/>
        <v>0.3541666666666667</v>
      </c>
      <c r="E19" s="79"/>
      <c r="F19" s="79"/>
      <c r="G19" s="39">
        <f t="shared" si="1"/>
        <v>0</v>
      </c>
      <c r="H19" s="7"/>
      <c r="I19" s="7"/>
      <c r="J19" s="7"/>
      <c r="K19" s="7"/>
      <c r="L19" s="7"/>
      <c r="M19" s="7"/>
      <c r="N19" s="7"/>
      <c r="O19" s="7"/>
      <c r="P19" s="7"/>
      <c r="Q19" s="7"/>
      <c r="R19" s="7"/>
      <c r="S19" s="42">
        <f t="shared" si="4"/>
        <v>0.000101</v>
      </c>
      <c r="T19" s="42">
        <f t="shared" si="5"/>
        <v>0</v>
      </c>
      <c r="U19" s="43">
        <f t="shared" si="6"/>
      </c>
      <c r="V19" s="8"/>
      <c r="W19" s="9">
        <f t="shared" si="7"/>
      </c>
    </row>
    <row r="20" spans="1:23" s="10" customFormat="1" ht="14.25" customHeight="1">
      <c r="A20" s="6"/>
      <c r="B20" s="46">
        <f t="shared" si="2"/>
        <v>43054</v>
      </c>
      <c r="C20" s="47" t="str">
        <f t="shared" si="0"/>
        <v>יום ד</v>
      </c>
      <c r="D20" s="92">
        <f t="shared" si="3"/>
        <v>0.3541666666666667</v>
      </c>
      <c r="E20" s="79"/>
      <c r="F20" s="79"/>
      <c r="G20" s="39">
        <f t="shared" si="1"/>
        <v>0</v>
      </c>
      <c r="H20" s="7"/>
      <c r="I20" s="7"/>
      <c r="J20" s="7"/>
      <c r="K20" s="7"/>
      <c r="L20" s="7"/>
      <c r="M20" s="7"/>
      <c r="N20" s="7"/>
      <c r="O20" s="7"/>
      <c r="P20" s="7"/>
      <c r="Q20" s="7"/>
      <c r="R20" s="7"/>
      <c r="S20" s="42">
        <f t="shared" si="4"/>
        <v>0.000101</v>
      </c>
      <c r="T20" s="42">
        <f t="shared" si="5"/>
        <v>0</v>
      </c>
      <c r="U20" s="43">
        <f t="shared" si="6"/>
      </c>
      <c r="V20" s="8"/>
      <c r="W20" s="9">
        <f t="shared" si="7"/>
      </c>
    </row>
    <row r="21" spans="1:27" s="10" customFormat="1" ht="14.25" customHeight="1">
      <c r="A21" s="6"/>
      <c r="B21" s="46">
        <f t="shared" si="2"/>
        <v>43055</v>
      </c>
      <c r="C21" s="47" t="str">
        <f t="shared" si="0"/>
        <v>יום ה</v>
      </c>
      <c r="D21" s="92">
        <f t="shared" si="3"/>
        <v>0.3541666666666667</v>
      </c>
      <c r="E21" s="79"/>
      <c r="F21" s="79"/>
      <c r="G21" s="39">
        <f t="shared" si="1"/>
        <v>0</v>
      </c>
      <c r="H21" s="7"/>
      <c r="I21" s="7"/>
      <c r="J21" s="7"/>
      <c r="K21" s="7"/>
      <c r="L21" s="7"/>
      <c r="M21" s="7"/>
      <c r="N21" s="7"/>
      <c r="O21" s="7"/>
      <c r="P21" s="7"/>
      <c r="Q21" s="7"/>
      <c r="R21" s="7"/>
      <c r="S21" s="42">
        <f t="shared" si="4"/>
        <v>0.000101</v>
      </c>
      <c r="T21" s="42">
        <f t="shared" si="5"/>
        <v>0</v>
      </c>
      <c r="U21" s="43">
        <f t="shared" si="6"/>
      </c>
      <c r="V21" s="8"/>
      <c r="W21" s="9">
        <f t="shared" si="7"/>
      </c>
      <c r="AA21" s="13"/>
    </row>
    <row r="22" spans="1:23" s="10" customFormat="1" ht="14.25" customHeight="1">
      <c r="A22" s="6"/>
      <c r="B22" s="46">
        <f t="shared" si="2"/>
        <v>43056</v>
      </c>
      <c r="C22" s="47" t="str">
        <f t="shared" si="0"/>
        <v>יום ו</v>
      </c>
      <c r="D22" s="92">
        <f t="shared" si="3"/>
        <v>0</v>
      </c>
      <c r="E22" s="79"/>
      <c r="F22" s="79"/>
      <c r="G22" s="39">
        <f t="shared" si="1"/>
        <v>0</v>
      </c>
      <c r="H22" s="7"/>
      <c r="I22" s="7"/>
      <c r="J22" s="7"/>
      <c r="K22" s="7"/>
      <c r="L22" s="7"/>
      <c r="M22" s="7"/>
      <c r="N22" s="7"/>
      <c r="O22" s="7"/>
      <c r="P22" s="7"/>
      <c r="Q22" s="7"/>
      <c r="R22" s="7"/>
      <c r="S22" s="42">
        <f t="shared" si="4"/>
        <v>0.000101</v>
      </c>
      <c r="T22" s="42">
        <f t="shared" si="5"/>
        <v>0</v>
      </c>
      <c r="U22" s="43">
        <f t="shared" si="6"/>
      </c>
      <c r="V22" s="8"/>
      <c r="W22" s="9">
        <f t="shared" si="7"/>
      </c>
    </row>
    <row r="23" spans="1:23" s="10" customFormat="1" ht="14.25" customHeight="1">
      <c r="A23" s="6"/>
      <c r="B23" s="46">
        <f t="shared" si="2"/>
        <v>43057</v>
      </c>
      <c r="C23" s="47" t="str">
        <f t="shared" si="0"/>
        <v>שבת</v>
      </c>
      <c r="D23" s="92">
        <f t="shared" si="3"/>
        <v>0</v>
      </c>
      <c r="E23" s="79"/>
      <c r="F23" s="79"/>
      <c r="G23" s="39">
        <f t="shared" si="1"/>
        <v>0</v>
      </c>
      <c r="H23" s="7"/>
      <c r="I23" s="7"/>
      <c r="J23" s="7"/>
      <c r="K23" s="7"/>
      <c r="L23" s="7"/>
      <c r="M23" s="7"/>
      <c r="N23" s="7"/>
      <c r="O23" s="7"/>
      <c r="P23" s="7"/>
      <c r="Q23" s="7"/>
      <c r="R23" s="7"/>
      <c r="S23" s="42">
        <f t="shared" si="4"/>
        <v>0.000101</v>
      </c>
      <c r="T23" s="42">
        <f t="shared" si="5"/>
        <v>0</v>
      </c>
      <c r="U23" s="43">
        <f t="shared" si="6"/>
      </c>
      <c r="V23" s="8"/>
      <c r="W23" s="9">
        <f t="shared" si="7"/>
      </c>
    </row>
    <row r="24" spans="1:23" s="10" customFormat="1" ht="14.25" customHeight="1">
      <c r="A24" s="6"/>
      <c r="B24" s="46">
        <f t="shared" si="2"/>
        <v>43058</v>
      </c>
      <c r="C24" s="47" t="str">
        <f t="shared" si="0"/>
        <v>יום א</v>
      </c>
      <c r="D24" s="92">
        <f t="shared" si="3"/>
        <v>0.3541666666666667</v>
      </c>
      <c r="E24" s="79"/>
      <c r="F24" s="79"/>
      <c r="G24" s="39">
        <f t="shared" si="1"/>
        <v>0</v>
      </c>
      <c r="H24" s="7"/>
      <c r="I24" s="7"/>
      <c r="J24" s="7"/>
      <c r="K24" s="7"/>
      <c r="L24" s="7"/>
      <c r="M24" s="7"/>
      <c r="N24" s="7"/>
      <c r="O24" s="7"/>
      <c r="P24" s="7"/>
      <c r="Q24" s="7"/>
      <c r="R24" s="7"/>
      <c r="S24" s="42">
        <f t="shared" si="4"/>
        <v>0.000101</v>
      </c>
      <c r="T24" s="42">
        <f t="shared" si="5"/>
        <v>0</v>
      </c>
      <c r="U24" s="43">
        <f t="shared" si="6"/>
      </c>
      <c r="V24" s="8"/>
      <c r="W24" s="9">
        <f t="shared" si="7"/>
      </c>
    </row>
    <row r="25" spans="1:23" s="10" customFormat="1" ht="14.25" customHeight="1">
      <c r="A25" s="6"/>
      <c r="B25" s="46">
        <f t="shared" si="2"/>
        <v>43059</v>
      </c>
      <c r="C25" s="47" t="str">
        <f t="shared" si="0"/>
        <v>יום ב</v>
      </c>
      <c r="D25" s="92">
        <f t="shared" si="3"/>
        <v>0.3541666666666667</v>
      </c>
      <c r="E25" s="79"/>
      <c r="F25" s="79"/>
      <c r="G25" s="39">
        <f t="shared" si="1"/>
        <v>0</v>
      </c>
      <c r="H25" s="7"/>
      <c r="I25" s="7"/>
      <c r="J25" s="7"/>
      <c r="K25" s="7"/>
      <c r="L25" s="7"/>
      <c r="M25" s="7"/>
      <c r="N25" s="7"/>
      <c r="O25" s="7"/>
      <c r="P25" s="7"/>
      <c r="Q25" s="7"/>
      <c r="R25" s="7"/>
      <c r="S25" s="42">
        <f t="shared" si="4"/>
        <v>0.000101</v>
      </c>
      <c r="T25" s="42">
        <f t="shared" si="5"/>
        <v>0</v>
      </c>
      <c r="U25" s="43">
        <f t="shared" si="6"/>
      </c>
      <c r="V25" s="8"/>
      <c r="W25" s="9">
        <f t="shared" si="7"/>
      </c>
    </row>
    <row r="26" spans="1:23" s="10" customFormat="1" ht="14.25" customHeight="1">
      <c r="A26" s="6"/>
      <c r="B26" s="46">
        <f t="shared" si="2"/>
        <v>43060</v>
      </c>
      <c r="C26" s="47" t="str">
        <f t="shared" si="0"/>
        <v>יום ג</v>
      </c>
      <c r="D26" s="92">
        <f t="shared" si="3"/>
        <v>0.3541666666666667</v>
      </c>
      <c r="E26" s="79"/>
      <c r="F26" s="79"/>
      <c r="G26" s="39">
        <f t="shared" si="1"/>
        <v>0</v>
      </c>
      <c r="H26" s="7"/>
      <c r="I26" s="7"/>
      <c r="J26" s="7"/>
      <c r="K26" s="7"/>
      <c r="L26" s="7"/>
      <c r="M26" s="7"/>
      <c r="N26" s="7"/>
      <c r="O26" s="7"/>
      <c r="P26" s="7"/>
      <c r="Q26" s="7"/>
      <c r="R26" s="7"/>
      <c r="S26" s="42">
        <f t="shared" si="4"/>
        <v>0.000101</v>
      </c>
      <c r="T26" s="42">
        <f t="shared" si="5"/>
        <v>0</v>
      </c>
      <c r="U26" s="43">
        <f t="shared" si="6"/>
      </c>
      <c r="V26" s="8"/>
      <c r="W26" s="9">
        <f t="shared" si="7"/>
      </c>
    </row>
    <row r="27" spans="1:23" s="10" customFormat="1" ht="14.25" customHeight="1">
      <c r="A27" s="6"/>
      <c r="B27" s="46">
        <f t="shared" si="2"/>
        <v>43061</v>
      </c>
      <c r="C27" s="47" t="str">
        <f t="shared" si="0"/>
        <v>יום ד</v>
      </c>
      <c r="D27" s="92">
        <f t="shared" si="3"/>
        <v>0.3541666666666667</v>
      </c>
      <c r="E27" s="79"/>
      <c r="F27" s="79"/>
      <c r="G27" s="39">
        <f t="shared" si="1"/>
        <v>0</v>
      </c>
      <c r="H27" s="7"/>
      <c r="I27" s="7"/>
      <c r="J27" s="7"/>
      <c r="K27" s="7"/>
      <c r="L27" s="7"/>
      <c r="M27" s="7"/>
      <c r="N27" s="7"/>
      <c r="O27" s="7"/>
      <c r="P27" s="7"/>
      <c r="Q27" s="7"/>
      <c r="R27" s="7"/>
      <c r="S27" s="42">
        <f t="shared" si="4"/>
        <v>0.000101</v>
      </c>
      <c r="T27" s="42">
        <f t="shared" si="5"/>
        <v>0</v>
      </c>
      <c r="U27" s="43">
        <f t="shared" si="6"/>
      </c>
      <c r="V27" s="8"/>
      <c r="W27" s="9">
        <f t="shared" si="7"/>
      </c>
    </row>
    <row r="28" spans="1:23" s="10" customFormat="1" ht="14.25" customHeight="1">
      <c r="A28" s="6"/>
      <c r="B28" s="46">
        <f t="shared" si="2"/>
        <v>43062</v>
      </c>
      <c r="C28" s="47" t="str">
        <f t="shared" si="0"/>
        <v>יום ה</v>
      </c>
      <c r="D28" s="92">
        <f t="shared" si="3"/>
        <v>0.3541666666666667</v>
      </c>
      <c r="E28" s="79"/>
      <c r="F28" s="79"/>
      <c r="G28" s="39">
        <f t="shared" si="1"/>
        <v>0</v>
      </c>
      <c r="H28" s="7"/>
      <c r="I28" s="7"/>
      <c r="J28" s="7"/>
      <c r="K28" s="7"/>
      <c r="L28" s="7"/>
      <c r="M28" s="7"/>
      <c r="N28" s="7"/>
      <c r="O28" s="7"/>
      <c r="P28" s="7"/>
      <c r="Q28" s="7"/>
      <c r="R28" s="7"/>
      <c r="S28" s="42">
        <f t="shared" si="4"/>
        <v>0.000101</v>
      </c>
      <c r="T28" s="42">
        <f t="shared" si="5"/>
        <v>0</v>
      </c>
      <c r="U28" s="43">
        <f t="shared" si="6"/>
      </c>
      <c r="V28" s="8"/>
      <c r="W28" s="9">
        <f t="shared" si="7"/>
      </c>
    </row>
    <row r="29" spans="1:23" s="10" customFormat="1" ht="14.25" customHeight="1">
      <c r="A29" s="6"/>
      <c r="B29" s="46">
        <f t="shared" si="2"/>
        <v>43063</v>
      </c>
      <c r="C29" s="47" t="str">
        <f t="shared" si="0"/>
        <v>יום ו</v>
      </c>
      <c r="D29" s="92">
        <f t="shared" si="3"/>
        <v>0</v>
      </c>
      <c r="E29" s="79"/>
      <c r="F29" s="79"/>
      <c r="G29" s="39">
        <f t="shared" si="1"/>
        <v>0</v>
      </c>
      <c r="H29" s="7"/>
      <c r="I29" s="7"/>
      <c r="J29" s="7"/>
      <c r="K29" s="7"/>
      <c r="L29" s="7"/>
      <c r="M29" s="7"/>
      <c r="N29" s="7"/>
      <c r="O29" s="7"/>
      <c r="P29" s="7"/>
      <c r="Q29" s="7"/>
      <c r="R29" s="7"/>
      <c r="S29" s="42">
        <f t="shared" si="4"/>
        <v>0.000101</v>
      </c>
      <c r="T29" s="42">
        <f t="shared" si="5"/>
        <v>0</v>
      </c>
      <c r="U29" s="43">
        <f t="shared" si="6"/>
      </c>
      <c r="V29" s="8"/>
      <c r="W29" s="9">
        <f t="shared" si="7"/>
      </c>
    </row>
    <row r="30" spans="1:23" s="10" customFormat="1" ht="14.25" customHeight="1">
      <c r="A30" s="6"/>
      <c r="B30" s="46">
        <f t="shared" si="2"/>
        <v>43064</v>
      </c>
      <c r="C30" s="47" t="str">
        <f t="shared" si="0"/>
        <v>שבת</v>
      </c>
      <c r="D30" s="92">
        <f t="shared" si="3"/>
        <v>0</v>
      </c>
      <c r="E30" s="79"/>
      <c r="F30" s="79"/>
      <c r="G30" s="39">
        <f t="shared" si="1"/>
        <v>0</v>
      </c>
      <c r="H30" s="7"/>
      <c r="I30" s="7"/>
      <c r="J30" s="7"/>
      <c r="K30" s="7"/>
      <c r="L30" s="7"/>
      <c r="M30" s="7"/>
      <c r="N30" s="7"/>
      <c r="O30" s="7"/>
      <c r="P30" s="7"/>
      <c r="Q30" s="7"/>
      <c r="R30" s="7"/>
      <c r="S30" s="42">
        <f t="shared" si="4"/>
        <v>0.000101</v>
      </c>
      <c r="T30" s="42">
        <f t="shared" si="5"/>
        <v>0</v>
      </c>
      <c r="U30" s="43">
        <f t="shared" si="6"/>
      </c>
      <c r="V30" s="8"/>
      <c r="W30" s="9">
        <f t="shared" si="7"/>
      </c>
    </row>
    <row r="31" spans="1:23" s="10" customFormat="1" ht="14.25" customHeight="1">
      <c r="A31" s="6"/>
      <c r="B31" s="46">
        <f t="shared" si="2"/>
        <v>43065</v>
      </c>
      <c r="C31" s="47" t="str">
        <f t="shared" si="0"/>
        <v>יום א</v>
      </c>
      <c r="D31" s="92">
        <f t="shared" si="3"/>
        <v>0.3541666666666667</v>
      </c>
      <c r="E31" s="79"/>
      <c r="F31" s="79"/>
      <c r="G31" s="39">
        <f t="shared" si="1"/>
        <v>0</v>
      </c>
      <c r="H31" s="7"/>
      <c r="I31" s="7"/>
      <c r="J31" s="7"/>
      <c r="K31" s="7"/>
      <c r="L31" s="7"/>
      <c r="M31" s="7"/>
      <c r="N31" s="7"/>
      <c r="O31" s="7"/>
      <c r="P31" s="7"/>
      <c r="Q31" s="7"/>
      <c r="R31" s="7"/>
      <c r="S31" s="42">
        <f t="shared" si="4"/>
        <v>0.000101</v>
      </c>
      <c r="T31" s="42">
        <f t="shared" si="5"/>
        <v>0</v>
      </c>
      <c r="U31" s="43">
        <f t="shared" si="6"/>
      </c>
      <c r="V31" s="8"/>
      <c r="W31" s="9">
        <f t="shared" si="7"/>
      </c>
    </row>
    <row r="32" spans="1:23" s="10" customFormat="1" ht="14.25" customHeight="1">
      <c r="A32" s="6"/>
      <c r="B32" s="46">
        <f t="shared" si="2"/>
        <v>43066</v>
      </c>
      <c r="C32" s="47" t="str">
        <f t="shared" si="0"/>
        <v>יום ב</v>
      </c>
      <c r="D32" s="92">
        <f t="shared" si="3"/>
        <v>0.3541666666666667</v>
      </c>
      <c r="E32" s="79"/>
      <c r="F32" s="79"/>
      <c r="G32" s="39">
        <f t="shared" si="1"/>
        <v>0</v>
      </c>
      <c r="H32" s="7"/>
      <c r="I32" s="7"/>
      <c r="J32" s="7"/>
      <c r="K32" s="7"/>
      <c r="L32" s="7"/>
      <c r="M32" s="7"/>
      <c r="N32" s="7"/>
      <c r="O32" s="7"/>
      <c r="P32" s="7"/>
      <c r="Q32" s="7"/>
      <c r="R32" s="7"/>
      <c r="S32" s="42">
        <f t="shared" si="4"/>
        <v>0.000101</v>
      </c>
      <c r="T32" s="42">
        <f t="shared" si="5"/>
        <v>0</v>
      </c>
      <c r="U32" s="43">
        <f t="shared" si="6"/>
      </c>
      <c r="V32" s="8"/>
      <c r="W32" s="9">
        <f t="shared" si="7"/>
      </c>
    </row>
    <row r="33" spans="1:23" s="10" customFormat="1" ht="14.25" customHeight="1">
      <c r="A33" s="6"/>
      <c r="B33" s="46">
        <f t="shared" si="2"/>
        <v>43067</v>
      </c>
      <c r="C33" s="47" t="str">
        <f t="shared" si="0"/>
        <v>יום ג</v>
      </c>
      <c r="D33" s="92">
        <f t="shared" si="3"/>
        <v>0.3541666666666667</v>
      </c>
      <c r="E33" s="79"/>
      <c r="F33" s="79"/>
      <c r="G33" s="39">
        <f>IF(((TEXT($B$2,"mm"))-(TEXT(B33,"mm"))=0),IF(E33=0,0,(F33-E33)))</f>
        <v>0</v>
      </c>
      <c r="H33" s="7"/>
      <c r="I33" s="7"/>
      <c r="J33" s="7"/>
      <c r="K33" s="7"/>
      <c r="L33" s="7"/>
      <c r="M33" s="7"/>
      <c r="N33" s="7"/>
      <c r="O33" s="7"/>
      <c r="P33" s="7"/>
      <c r="Q33" s="7"/>
      <c r="R33" s="7"/>
      <c r="S33" s="42">
        <f t="shared" si="4"/>
        <v>0.000101</v>
      </c>
      <c r="T33" s="42">
        <f t="shared" si="5"/>
        <v>0</v>
      </c>
      <c r="U33" s="43">
        <f t="shared" si="6"/>
      </c>
      <c r="V33" s="8"/>
      <c r="W33" s="9">
        <f t="shared" si="7"/>
      </c>
    </row>
    <row r="34" spans="1:23" s="10" customFormat="1" ht="14.25" customHeight="1">
      <c r="A34" s="6"/>
      <c r="B34" s="46">
        <f t="shared" si="2"/>
        <v>43068</v>
      </c>
      <c r="C34" s="47" t="str">
        <f t="shared" si="0"/>
        <v>יום ד</v>
      </c>
      <c r="D34" s="92">
        <f t="shared" si="3"/>
        <v>0.3541666666666667</v>
      </c>
      <c r="E34" s="79"/>
      <c r="F34" s="79"/>
      <c r="G34" s="39">
        <f>IF(((TEXT($B$2,"mm"))-(TEXT(B34,"mm"))=0),IF(E34=0,0,(F34-E34)))</f>
        <v>0</v>
      </c>
      <c r="H34" s="7"/>
      <c r="I34" s="7"/>
      <c r="J34" s="7"/>
      <c r="K34" s="7"/>
      <c r="L34" s="7"/>
      <c r="M34" s="7"/>
      <c r="N34" s="7"/>
      <c r="O34" s="7"/>
      <c r="P34" s="7"/>
      <c r="Q34" s="7"/>
      <c r="R34" s="7"/>
      <c r="S34" s="42">
        <f t="shared" si="4"/>
        <v>0.000101</v>
      </c>
      <c r="T34" s="42">
        <f>IF(((TEXT($B$2,"mm"))-(TEXT(B34,"mm"))=0),T33+(SUM(H34:R34)),T33)</f>
        <v>0</v>
      </c>
      <c r="U34" s="43">
        <f>IF(((TEXT($B$2,"mm"))-(TEXT(B34,"mm"))=0),IF(COUNTA(H34:R34,E34:F34)&gt;0,1,""),"")</f>
      </c>
      <c r="V34" s="8"/>
      <c r="W34" s="9">
        <f t="shared" si="7"/>
      </c>
    </row>
    <row r="35" spans="1:23" s="10" customFormat="1" ht="14.25" customHeight="1" thickBot="1">
      <c r="A35" s="6"/>
      <c r="B35" s="46">
        <f t="shared" si="2"/>
        <v>43069</v>
      </c>
      <c r="C35" s="47" t="str">
        <f t="shared" si="0"/>
        <v>יום ה</v>
      </c>
      <c r="D35" s="92">
        <f t="shared" si="3"/>
        <v>0.3541666666666667</v>
      </c>
      <c r="E35" s="79"/>
      <c r="F35" s="79"/>
      <c r="G35" s="39">
        <f t="shared" si="1"/>
        <v>0</v>
      </c>
      <c r="H35" s="7"/>
      <c r="I35" s="7"/>
      <c r="J35" s="7"/>
      <c r="K35" s="7"/>
      <c r="L35" s="7"/>
      <c r="M35" s="7"/>
      <c r="N35" s="7"/>
      <c r="O35" s="7"/>
      <c r="P35" s="7"/>
      <c r="Q35" s="7"/>
      <c r="R35" s="7"/>
      <c r="S35" s="42">
        <f t="shared" si="4"/>
        <v>0.000101</v>
      </c>
      <c r="T35" s="42">
        <f t="shared" si="5"/>
        <v>0</v>
      </c>
      <c r="U35" s="43">
        <f>IF(((TEXT($B$2,"mm"))-(TEXT(B35,"mm"))=0),IF(COUNTA(H35:R35,E35:F35)&gt;0,1,""),"")</f>
      </c>
      <c r="V35" s="8"/>
      <c r="W35" s="9">
        <f t="shared" si="7"/>
      </c>
    </row>
    <row r="36" spans="1:22" s="26" customFormat="1" ht="24.75" customHeight="1" thickBot="1">
      <c r="A36" s="18"/>
      <c r="B36" s="19"/>
      <c r="C36" s="20"/>
      <c r="D36" s="21">
        <f>SUM(D6:D35)</f>
        <v>7.791666666666669</v>
      </c>
      <c r="E36" s="38"/>
      <c r="F36" s="38"/>
      <c r="G36" s="23">
        <f aca="true" t="shared" si="8" ref="G36:R36">SUM(G6:G35)</f>
        <v>0</v>
      </c>
      <c r="H36" s="95">
        <f t="shared" si="8"/>
        <v>0</v>
      </c>
      <c r="I36" s="23">
        <f t="shared" si="8"/>
        <v>0</v>
      </c>
      <c r="J36" s="23">
        <f t="shared" si="8"/>
        <v>0</v>
      </c>
      <c r="K36" s="23">
        <f t="shared" si="8"/>
        <v>0</v>
      </c>
      <c r="L36" s="23">
        <f t="shared" si="8"/>
        <v>0</v>
      </c>
      <c r="M36" s="23">
        <f t="shared" si="8"/>
        <v>0</v>
      </c>
      <c r="N36" s="21">
        <f t="shared" si="8"/>
        <v>0</v>
      </c>
      <c r="O36" s="24">
        <f t="shared" si="8"/>
        <v>0</v>
      </c>
      <c r="P36" s="23">
        <f t="shared" si="8"/>
        <v>0</v>
      </c>
      <c r="Q36" s="23">
        <f t="shared" si="8"/>
        <v>0</v>
      </c>
      <c r="R36" s="22">
        <f t="shared" si="8"/>
        <v>0</v>
      </c>
      <c r="S36" s="75"/>
      <c r="T36" s="21">
        <f>T35</f>
        <v>0</v>
      </c>
      <c r="U36" s="25">
        <f>SUM(U6:U35)</f>
        <v>0</v>
      </c>
      <c r="V36" s="25">
        <f>COUNTA(V6:V35)</f>
        <v>0</v>
      </c>
    </row>
    <row r="37" spans="1:23" s="26" customFormat="1" ht="24.75" customHeight="1" thickBot="1">
      <c r="A37" s="119" t="s">
        <v>53</v>
      </c>
      <c r="B37" s="120"/>
      <c r="C37" s="120"/>
      <c r="D37" s="120"/>
      <c r="E37" s="120"/>
      <c r="F37" s="121"/>
      <c r="G37" s="83"/>
      <c r="H37" s="94">
        <f>H36/(MAX(D36,T36))</f>
        <v>0</v>
      </c>
      <c r="I37" s="94">
        <f>I36/(MAX(D36,T36))</f>
        <v>0</v>
      </c>
      <c r="J37" s="94">
        <f>J36/(MAX(D36,T36))</f>
        <v>0</v>
      </c>
      <c r="K37" s="94">
        <f>K36/(MAX(D36,T36))</f>
        <v>0</v>
      </c>
      <c r="L37" s="94">
        <f>L36/(MAX(D36,T36))</f>
        <v>0</v>
      </c>
      <c r="M37" s="94">
        <f>M36/(MAX(D36,T36))</f>
        <v>0</v>
      </c>
      <c r="N37" s="94">
        <f>N36/(MAX(D36,T36))</f>
        <v>0</v>
      </c>
      <c r="O37" s="87"/>
      <c r="P37" s="87"/>
      <c r="Q37" s="87"/>
      <c r="R37" s="87"/>
      <c r="S37" s="87"/>
      <c r="T37" s="87"/>
      <c r="U37" s="87"/>
      <c r="V37" s="87"/>
      <c r="W37" s="87"/>
    </row>
    <row r="38" spans="1:23" s="26" customFormat="1" ht="24.75" customHeight="1" thickBot="1">
      <c r="A38" s="84" t="s">
        <v>56</v>
      </c>
      <c r="B38" s="88"/>
      <c r="C38" s="84"/>
      <c r="D38" s="84"/>
      <c r="E38" s="84"/>
      <c r="F38" s="89">
        <f>(MAX(D36,T36))</f>
        <v>7.791666666666669</v>
      </c>
      <c r="G38" s="85"/>
      <c r="H38" s="86"/>
      <c r="I38" s="86"/>
      <c r="J38" s="86"/>
      <c r="K38" s="86"/>
      <c r="L38" s="87"/>
      <c r="M38" s="87"/>
      <c r="N38" s="87"/>
      <c r="O38" s="87"/>
      <c r="P38" s="87"/>
      <c r="Q38" s="87"/>
      <c r="R38" s="87"/>
      <c r="S38" s="87"/>
      <c r="T38" s="87"/>
      <c r="U38" s="87"/>
      <c r="V38" s="87"/>
      <c r="W38" s="87"/>
    </row>
    <row r="39" spans="7:24" s="27" customFormat="1" ht="29.25" customHeight="1" thickBot="1">
      <c r="G39" s="122" t="str">
        <f>IF(G36=(H36+I36+J36+K36+L36+M36+N36),"בדיקה: מלוא שעות העבודה הוקצו למשימות ","אין התאמה בין שעות העבודה לשעות שהוקצו למשימות")</f>
        <v>בדיקה: מלוא שעות העבודה הוקצו למשימות </v>
      </c>
      <c r="H39" s="123"/>
      <c r="I39" s="123"/>
      <c r="J39" s="124"/>
      <c r="K39" s="86"/>
      <c r="L39" s="87"/>
      <c r="S39" s="125" t="s">
        <v>37</v>
      </c>
      <c r="T39" s="126"/>
      <c r="U39" s="127"/>
      <c r="V39" s="68">
        <f>IF(U36=0,0,V36/U36)</f>
        <v>0</v>
      </c>
      <c r="X39" s="28"/>
    </row>
    <row r="40" spans="1:4" s="29" customFormat="1" ht="21" customHeight="1" thickTop="1">
      <c r="A40" s="29" t="s">
        <v>28</v>
      </c>
      <c r="C40" s="30"/>
      <c r="D40" s="30"/>
    </row>
    <row r="41" spans="1:27" s="3" customFormat="1" ht="12">
      <c r="A41" s="9"/>
      <c r="B41" s="9"/>
      <c r="C41" s="31"/>
      <c r="D41" s="31"/>
      <c r="Y41" s="2"/>
      <c r="Z41" s="2"/>
      <c r="AA41" s="2"/>
    </row>
    <row r="42" spans="1:25" s="3" customFormat="1" ht="21" customHeight="1" thickBot="1">
      <c r="A42" s="70" t="s">
        <v>32</v>
      </c>
      <c r="B42" s="32"/>
      <c r="C42" s="102"/>
      <c r="D42" s="102"/>
      <c r="E42" s="102"/>
      <c r="F42" s="113" t="s">
        <v>46</v>
      </c>
      <c r="G42" s="114"/>
      <c r="H42" s="114"/>
      <c r="I42" s="102"/>
      <c r="J42" s="102"/>
      <c r="K42" s="102"/>
      <c r="L42" s="102"/>
      <c r="M42" s="32"/>
      <c r="W42" s="2"/>
      <c r="X42" s="2"/>
      <c r="Y42" s="2"/>
    </row>
    <row r="43" spans="1:25" s="3" customFormat="1" ht="21" customHeight="1" thickBot="1">
      <c r="A43" s="70" t="s">
        <v>44</v>
      </c>
      <c r="B43" s="32"/>
      <c r="C43" s="102"/>
      <c r="D43" s="102"/>
      <c r="E43" s="102"/>
      <c r="F43" s="113" t="s">
        <v>45</v>
      </c>
      <c r="G43" s="114"/>
      <c r="H43" s="114"/>
      <c r="I43" s="102"/>
      <c r="J43" s="102"/>
      <c r="K43" s="102"/>
      <c r="L43" s="102"/>
      <c r="M43" s="32"/>
      <c r="W43" s="2"/>
      <c r="X43" s="2"/>
      <c r="Y43" s="2"/>
    </row>
    <row r="44" spans="1:25" s="3" customFormat="1" ht="21" customHeight="1" thickBot="1">
      <c r="A44" s="70"/>
      <c r="B44" s="32" t="s">
        <v>33</v>
      </c>
      <c r="C44" s="102"/>
      <c r="D44" s="102"/>
      <c r="E44" s="102"/>
      <c r="F44" s="72"/>
      <c r="G44" s="71"/>
      <c r="H44" s="32" t="s">
        <v>33</v>
      </c>
      <c r="I44" s="102"/>
      <c r="J44" s="102"/>
      <c r="K44" s="102"/>
      <c r="L44" s="102"/>
      <c r="M44" s="32"/>
      <c r="N44" s="32"/>
      <c r="O44" s="73"/>
      <c r="P44" s="73"/>
      <c r="Q44" s="73"/>
      <c r="W44" s="2"/>
      <c r="X44" s="2"/>
      <c r="Y44" s="2"/>
    </row>
    <row r="45" spans="1:4" s="3" customFormat="1" ht="12">
      <c r="A45" s="9"/>
      <c r="B45" s="9"/>
      <c r="C45" s="31"/>
      <c r="D45" s="31"/>
    </row>
    <row r="46" spans="1:4" s="3" customFormat="1" ht="12">
      <c r="A46" s="9"/>
      <c r="B46" s="9"/>
      <c r="C46" s="31"/>
      <c r="D46" s="31"/>
    </row>
    <row r="47" spans="1:4" s="3" customFormat="1" ht="12">
      <c r="A47" s="9"/>
      <c r="B47" s="9"/>
      <c r="C47" s="31"/>
      <c r="D47" s="31"/>
    </row>
    <row r="48" spans="1:4" s="3" customFormat="1" ht="27" customHeight="1">
      <c r="A48" s="109" t="s">
        <v>29</v>
      </c>
      <c r="B48" s="110"/>
      <c r="C48" s="111"/>
      <c r="D48" s="64" t="s">
        <v>40</v>
      </c>
    </row>
    <row r="49" spans="1:16" s="3" customFormat="1" ht="26.25" customHeight="1">
      <c r="A49" s="106" t="s">
        <v>39</v>
      </c>
      <c r="B49" s="107"/>
      <c r="C49" s="108"/>
      <c r="D49" s="63">
        <v>1</v>
      </c>
      <c r="E49" s="112" t="s">
        <v>49</v>
      </c>
      <c r="F49" s="112"/>
      <c r="G49" s="112"/>
      <c r="H49" s="112"/>
      <c r="I49" s="67"/>
      <c r="P49" s="69"/>
    </row>
    <row r="50" spans="1:4" s="3" customFormat="1" ht="22.5" customHeight="1">
      <c r="A50" s="106" t="s">
        <v>34</v>
      </c>
      <c r="B50" s="107"/>
      <c r="C50" s="108"/>
      <c r="D50" s="74">
        <v>0.3541666666666667</v>
      </c>
    </row>
    <row r="51" spans="1:16" s="3" customFormat="1" ht="22.5" customHeight="1">
      <c r="A51" s="106" t="s">
        <v>47</v>
      </c>
      <c r="B51" s="107"/>
      <c r="C51" s="108"/>
      <c r="D51" s="7">
        <v>0.1875</v>
      </c>
      <c r="P51" s="69"/>
    </row>
    <row r="52" spans="1:4" s="3" customFormat="1" ht="12">
      <c r="A52" s="33"/>
      <c r="B52" s="9"/>
      <c r="C52" s="31"/>
      <c r="D52" s="31"/>
    </row>
    <row r="53" spans="1:4" s="3" customFormat="1" ht="12">
      <c r="A53" s="33"/>
      <c r="B53" s="9"/>
      <c r="C53" s="31"/>
      <c r="D53" s="31"/>
    </row>
    <row r="54" spans="1:4" s="3" customFormat="1" ht="12">
      <c r="A54" s="33"/>
      <c r="B54" s="9"/>
      <c r="C54" s="31"/>
      <c r="D54" s="31"/>
    </row>
    <row r="55" spans="1:4" s="3" customFormat="1" ht="12">
      <c r="A55" s="33"/>
      <c r="B55" s="9"/>
      <c r="C55" s="31"/>
      <c r="D55" s="31"/>
    </row>
    <row r="56" spans="1:4" s="3" customFormat="1" ht="12">
      <c r="A56" s="33"/>
      <c r="B56" s="9"/>
      <c r="C56" s="31"/>
      <c r="D56" s="31"/>
    </row>
    <row r="57" spans="1:4" s="35" customFormat="1" ht="12">
      <c r="A57" s="33"/>
      <c r="B57" s="96"/>
      <c r="C57" s="97"/>
      <c r="D57" s="97"/>
    </row>
    <row r="58" spans="1:4" s="35" customFormat="1" ht="12">
      <c r="A58" s="34" t="s">
        <v>48</v>
      </c>
      <c r="B58" s="96" t="s">
        <v>48</v>
      </c>
      <c r="C58" s="97"/>
      <c r="D58" s="97">
        <v>2017</v>
      </c>
    </row>
    <row r="59" spans="1:4" s="35" customFormat="1" ht="12">
      <c r="A59" s="34"/>
      <c r="B59" s="96"/>
      <c r="C59" s="97"/>
      <c r="D59" s="97"/>
    </row>
    <row r="60" spans="1:4" s="35" customFormat="1" ht="12">
      <c r="A60" s="34"/>
      <c r="B60" s="96" t="s">
        <v>42</v>
      </c>
      <c r="C60" s="97"/>
      <c r="D60" s="97"/>
    </row>
    <row r="61" spans="1:15" s="35" customFormat="1" ht="12">
      <c r="A61" s="34"/>
      <c r="B61" s="96"/>
      <c r="C61" s="97"/>
      <c r="D61" s="97"/>
      <c r="K61" s="96"/>
      <c r="L61" s="96"/>
      <c r="M61" s="96"/>
      <c r="N61" s="96"/>
      <c r="O61" s="96"/>
    </row>
    <row r="62" spans="1:4" s="96" customFormat="1" ht="12">
      <c r="A62" s="34"/>
      <c r="C62" s="98"/>
      <c r="D62" s="98"/>
    </row>
    <row r="63" spans="1:4" s="96" customFormat="1" ht="12">
      <c r="A63" s="34"/>
      <c r="B63" s="33" t="s">
        <v>3</v>
      </c>
      <c r="C63" s="98"/>
      <c r="D63" s="98"/>
    </row>
    <row r="64" spans="1:4" s="96" customFormat="1" ht="12">
      <c r="A64" s="34"/>
      <c r="B64" s="33" t="s">
        <v>4</v>
      </c>
      <c r="C64" s="98"/>
      <c r="D64" s="98"/>
    </row>
    <row r="65" spans="1:4" s="96" customFormat="1" ht="12">
      <c r="A65" s="34"/>
      <c r="B65" s="33" t="s">
        <v>5</v>
      </c>
      <c r="C65" s="98"/>
      <c r="D65" s="98"/>
    </row>
    <row r="66" spans="1:4" s="96" customFormat="1" ht="12">
      <c r="A66" s="34"/>
      <c r="B66" s="33" t="s">
        <v>6</v>
      </c>
      <c r="C66" s="98"/>
      <c r="D66" s="98"/>
    </row>
    <row r="67" spans="1:4" s="96" customFormat="1" ht="12">
      <c r="A67" s="34"/>
      <c r="B67" s="33" t="s">
        <v>7</v>
      </c>
      <c r="C67" s="98"/>
      <c r="D67" s="98"/>
    </row>
    <row r="68" spans="1:4" s="96" customFormat="1" ht="12">
      <c r="A68" s="34"/>
      <c r="B68" s="33" t="s">
        <v>8</v>
      </c>
      <c r="C68" s="98"/>
      <c r="D68" s="98"/>
    </row>
    <row r="69" spans="1:4" s="96" customFormat="1" ht="12">
      <c r="A69" s="34"/>
      <c r="B69" s="33" t="s">
        <v>9</v>
      </c>
      <c r="C69" s="98"/>
      <c r="D69" s="98"/>
    </row>
    <row r="70" spans="1:4" s="96" customFormat="1" ht="12">
      <c r="A70" s="34"/>
      <c r="B70" s="33" t="s">
        <v>22</v>
      </c>
      <c r="C70" s="98"/>
      <c r="D70" s="98"/>
    </row>
    <row r="71" spans="1:4" s="96" customFormat="1" ht="12">
      <c r="A71" s="34"/>
      <c r="B71" s="33" t="s">
        <v>51</v>
      </c>
      <c r="C71" s="98"/>
      <c r="D71" s="98"/>
    </row>
    <row r="72" spans="1:4" s="96" customFormat="1" ht="12">
      <c r="A72" s="34"/>
      <c r="B72" s="34"/>
      <c r="C72" s="98"/>
      <c r="D72" s="98"/>
    </row>
    <row r="73" spans="1:4" s="96" customFormat="1" ht="12">
      <c r="A73" s="34"/>
      <c r="B73" s="34" t="s">
        <v>27</v>
      </c>
      <c r="C73" s="98"/>
      <c r="D73" s="98"/>
    </row>
    <row r="74" spans="1:4" s="96" customFormat="1" ht="12">
      <c r="A74" s="34"/>
      <c r="B74" s="34"/>
      <c r="C74" s="98"/>
      <c r="D74" s="98"/>
    </row>
    <row r="75" spans="1:4" s="96" customFormat="1" ht="12">
      <c r="A75" s="34"/>
      <c r="B75" s="34">
        <v>39448</v>
      </c>
      <c r="C75" s="98"/>
      <c r="D75" s="98"/>
    </row>
    <row r="76" spans="1:4" s="96" customFormat="1" ht="12">
      <c r="A76" s="34"/>
      <c r="B76" s="34">
        <v>39479</v>
      </c>
      <c r="C76" s="98"/>
      <c r="D76" s="98"/>
    </row>
    <row r="77" spans="1:4" s="96" customFormat="1" ht="12">
      <c r="A77" s="34"/>
      <c r="B77" s="34">
        <v>39508</v>
      </c>
      <c r="C77" s="98"/>
      <c r="D77" s="98"/>
    </row>
    <row r="78" spans="1:4" s="96" customFormat="1" ht="12">
      <c r="A78" s="34"/>
      <c r="B78" s="34">
        <v>39539</v>
      </c>
      <c r="C78" s="98"/>
      <c r="D78" s="98"/>
    </row>
    <row r="79" spans="1:4" s="96" customFormat="1" ht="12">
      <c r="A79" s="34"/>
      <c r="B79" s="34">
        <v>39569</v>
      </c>
      <c r="C79" s="98"/>
      <c r="D79" s="98"/>
    </row>
    <row r="80" spans="1:4" s="96" customFormat="1" ht="12">
      <c r="A80" s="34"/>
      <c r="B80" s="34">
        <v>39600</v>
      </c>
      <c r="C80" s="98"/>
      <c r="D80" s="98"/>
    </row>
    <row r="81" spans="1:4" s="96" customFormat="1" ht="12">
      <c r="A81" s="34"/>
      <c r="B81" s="34">
        <v>39630</v>
      </c>
      <c r="C81" s="98"/>
      <c r="D81" s="98"/>
    </row>
    <row r="82" spans="1:4" s="96" customFormat="1" ht="12">
      <c r="A82" s="34"/>
      <c r="B82" s="34">
        <v>39661</v>
      </c>
      <c r="C82" s="98"/>
      <c r="D82" s="98"/>
    </row>
    <row r="83" spans="1:4" s="96" customFormat="1" ht="12">
      <c r="A83" s="34"/>
      <c r="B83" s="34">
        <v>39692</v>
      </c>
      <c r="C83" s="98"/>
      <c r="D83" s="98"/>
    </row>
    <row r="84" spans="1:4" s="96" customFormat="1" ht="12">
      <c r="A84" s="34"/>
      <c r="B84" s="34">
        <v>39722</v>
      </c>
      <c r="C84" s="98"/>
      <c r="D84" s="98"/>
    </row>
    <row r="85" spans="1:4" s="96" customFormat="1" ht="12">
      <c r="A85" s="34"/>
      <c r="B85" s="34">
        <v>39753</v>
      </c>
      <c r="C85" s="98"/>
      <c r="D85" s="98"/>
    </row>
    <row r="86" spans="1:4" s="96" customFormat="1" ht="12">
      <c r="A86" s="34"/>
      <c r="B86" s="34">
        <v>39783</v>
      </c>
      <c r="C86" s="98"/>
      <c r="D86" s="98"/>
    </row>
    <row r="87" spans="1:4" s="96" customFormat="1" ht="12">
      <c r="A87" s="34"/>
      <c r="B87" s="34">
        <v>39814</v>
      </c>
      <c r="C87" s="98"/>
      <c r="D87" s="98"/>
    </row>
    <row r="88" spans="1:4" s="96" customFormat="1" ht="12">
      <c r="A88" s="34"/>
      <c r="B88" s="34">
        <v>39845</v>
      </c>
      <c r="C88" s="98"/>
      <c r="D88" s="98"/>
    </row>
    <row r="89" spans="1:4" s="96" customFormat="1" ht="12">
      <c r="A89" s="34"/>
      <c r="B89" s="34">
        <v>39873</v>
      </c>
      <c r="C89" s="98"/>
      <c r="D89" s="98"/>
    </row>
    <row r="90" spans="1:4" s="96" customFormat="1" ht="12">
      <c r="A90" s="34"/>
      <c r="B90" s="34">
        <v>39904</v>
      </c>
      <c r="C90" s="98"/>
      <c r="D90" s="98"/>
    </row>
    <row r="91" spans="1:4" s="96" customFormat="1" ht="12">
      <c r="A91" s="34"/>
      <c r="B91" s="34">
        <v>39934</v>
      </c>
      <c r="C91" s="98"/>
      <c r="D91" s="98"/>
    </row>
    <row r="92" spans="1:4" s="96" customFormat="1" ht="12">
      <c r="A92" s="34"/>
      <c r="B92" s="34">
        <v>39965</v>
      </c>
      <c r="C92" s="98"/>
      <c r="D92" s="98"/>
    </row>
    <row r="93" spans="1:4" s="96" customFormat="1" ht="12">
      <c r="A93" s="34"/>
      <c r="B93" s="34">
        <v>39995</v>
      </c>
      <c r="C93" s="98"/>
      <c r="D93" s="98"/>
    </row>
    <row r="94" spans="1:4" s="96" customFormat="1" ht="12">
      <c r="A94" s="34"/>
      <c r="B94" s="34">
        <v>40026</v>
      </c>
      <c r="C94" s="98"/>
      <c r="D94" s="98"/>
    </row>
    <row r="95" spans="1:4" s="96" customFormat="1" ht="12">
      <c r="A95" s="34"/>
      <c r="B95" s="34">
        <v>40057</v>
      </c>
      <c r="C95" s="98"/>
      <c r="D95" s="98"/>
    </row>
    <row r="96" spans="1:4" s="96" customFormat="1" ht="12">
      <c r="A96" s="34"/>
      <c r="B96" s="34">
        <v>40087</v>
      </c>
      <c r="C96" s="98"/>
      <c r="D96" s="98"/>
    </row>
    <row r="97" spans="1:4" s="96" customFormat="1" ht="12">
      <c r="A97" s="34"/>
      <c r="B97" s="34">
        <v>40118</v>
      </c>
      <c r="C97" s="98"/>
      <c r="D97" s="98"/>
    </row>
    <row r="98" spans="1:4" s="96" customFormat="1" ht="12">
      <c r="A98" s="34"/>
      <c r="B98" s="34">
        <v>40148</v>
      </c>
      <c r="C98" s="98"/>
      <c r="D98" s="98"/>
    </row>
    <row r="99" spans="1:4" s="96" customFormat="1" ht="12">
      <c r="A99" s="34"/>
      <c r="B99" s="34">
        <v>40179</v>
      </c>
      <c r="C99" s="98"/>
      <c r="D99" s="98"/>
    </row>
    <row r="100" spans="1:4" s="96" customFormat="1" ht="12">
      <c r="A100" s="34"/>
      <c r="B100" s="34">
        <v>40210</v>
      </c>
      <c r="C100" s="98"/>
      <c r="D100" s="98"/>
    </row>
    <row r="101" spans="1:4" s="96" customFormat="1" ht="12">
      <c r="A101" s="34"/>
      <c r="B101" s="34">
        <v>40238</v>
      </c>
      <c r="C101" s="98"/>
      <c r="D101" s="98"/>
    </row>
    <row r="102" spans="1:4" s="96" customFormat="1" ht="12">
      <c r="A102" s="34"/>
      <c r="B102" s="34">
        <v>40269</v>
      </c>
      <c r="C102" s="98"/>
      <c r="D102" s="98"/>
    </row>
    <row r="103" spans="1:4" s="96" customFormat="1" ht="12">
      <c r="A103" s="34"/>
      <c r="B103" s="34">
        <v>40299</v>
      </c>
      <c r="C103" s="98"/>
      <c r="D103" s="98"/>
    </row>
    <row r="104" spans="1:4" s="96" customFormat="1" ht="12">
      <c r="A104" s="34"/>
      <c r="B104" s="34">
        <v>40330</v>
      </c>
      <c r="C104" s="98"/>
      <c r="D104" s="98"/>
    </row>
    <row r="105" spans="1:4" s="96" customFormat="1" ht="12">
      <c r="A105" s="34"/>
      <c r="B105" s="34">
        <v>40360</v>
      </c>
      <c r="C105" s="98"/>
      <c r="D105" s="98"/>
    </row>
    <row r="106" spans="1:4" s="96" customFormat="1" ht="12">
      <c r="A106" s="34"/>
      <c r="B106" s="34">
        <v>40391</v>
      </c>
      <c r="C106" s="98"/>
      <c r="D106" s="98"/>
    </row>
    <row r="107" spans="1:4" s="96" customFormat="1" ht="12">
      <c r="A107" s="34"/>
      <c r="B107" s="34">
        <v>40422</v>
      </c>
      <c r="C107" s="98"/>
      <c r="D107" s="98"/>
    </row>
    <row r="108" spans="1:4" s="96" customFormat="1" ht="12">
      <c r="A108" s="34"/>
      <c r="B108" s="34">
        <v>40452</v>
      </c>
      <c r="C108" s="98"/>
      <c r="D108" s="98"/>
    </row>
    <row r="109" spans="1:4" s="96" customFormat="1" ht="12">
      <c r="A109" s="34"/>
      <c r="B109" s="34">
        <v>40483</v>
      </c>
      <c r="C109" s="98"/>
      <c r="D109" s="98"/>
    </row>
    <row r="110" spans="1:4" s="96" customFormat="1" ht="12">
      <c r="A110" s="34"/>
      <c r="B110" s="34">
        <v>40513</v>
      </c>
      <c r="C110" s="98"/>
      <c r="D110" s="98"/>
    </row>
    <row r="111" spans="1:4" s="96" customFormat="1" ht="12">
      <c r="A111" s="34"/>
      <c r="B111" s="34">
        <v>40544</v>
      </c>
      <c r="C111" s="98"/>
      <c r="D111" s="98"/>
    </row>
    <row r="112" spans="1:4" s="96" customFormat="1" ht="12">
      <c r="A112" s="34"/>
      <c r="B112" s="34">
        <v>40575</v>
      </c>
      <c r="C112" s="98"/>
      <c r="D112" s="98"/>
    </row>
    <row r="113" spans="1:4" s="96" customFormat="1" ht="12">
      <c r="A113" s="34"/>
      <c r="B113" s="34">
        <v>40603</v>
      </c>
      <c r="C113" s="98"/>
      <c r="D113" s="98"/>
    </row>
    <row r="114" spans="1:4" s="96" customFormat="1" ht="12">
      <c r="A114" s="34"/>
      <c r="B114" s="34">
        <v>40634</v>
      </c>
      <c r="C114" s="98"/>
      <c r="D114" s="98"/>
    </row>
    <row r="115" spans="1:4" s="96" customFormat="1" ht="12">
      <c r="A115" s="34"/>
      <c r="B115" s="34">
        <v>40664</v>
      </c>
      <c r="C115" s="98"/>
      <c r="D115" s="98"/>
    </row>
    <row r="116" spans="1:4" s="96" customFormat="1" ht="12">
      <c r="A116" s="34"/>
      <c r="B116" s="34">
        <v>40695</v>
      </c>
      <c r="C116" s="98"/>
      <c r="D116" s="98"/>
    </row>
    <row r="117" spans="1:4" s="96" customFormat="1" ht="12">
      <c r="A117" s="34"/>
      <c r="B117" s="34">
        <v>40725</v>
      </c>
      <c r="C117" s="98"/>
      <c r="D117" s="98"/>
    </row>
    <row r="118" spans="1:4" s="96" customFormat="1" ht="12">
      <c r="A118" s="34"/>
      <c r="B118" s="34">
        <v>40756</v>
      </c>
      <c r="C118" s="98"/>
      <c r="D118" s="98"/>
    </row>
    <row r="119" spans="1:4" s="96" customFormat="1" ht="12">
      <c r="A119" s="34"/>
      <c r="B119" s="34">
        <v>40787</v>
      </c>
      <c r="C119" s="98"/>
      <c r="D119" s="98"/>
    </row>
    <row r="120" spans="2:4" s="96" customFormat="1" ht="12">
      <c r="B120" s="34">
        <v>40817</v>
      </c>
      <c r="C120" s="98"/>
      <c r="D120" s="98"/>
    </row>
    <row r="121" spans="2:4" s="96" customFormat="1" ht="12">
      <c r="B121" s="34">
        <v>40848</v>
      </c>
      <c r="C121" s="98"/>
      <c r="D121" s="98"/>
    </row>
    <row r="122" spans="2:4" s="96" customFormat="1" ht="12">
      <c r="B122" s="34">
        <v>40878</v>
      </c>
      <c r="C122" s="98"/>
      <c r="D122" s="98"/>
    </row>
    <row r="123" spans="2:4" s="96" customFormat="1" ht="12">
      <c r="B123" s="34">
        <v>40909</v>
      </c>
      <c r="C123" s="98"/>
      <c r="D123" s="98"/>
    </row>
    <row r="124" spans="2:4" s="96" customFormat="1" ht="12">
      <c r="B124" s="34">
        <v>40940</v>
      </c>
      <c r="C124" s="98"/>
      <c r="D124" s="98"/>
    </row>
    <row r="125" spans="2:4" s="96" customFormat="1" ht="12">
      <c r="B125" s="34">
        <v>40969</v>
      </c>
      <c r="C125" s="98"/>
      <c r="D125" s="98"/>
    </row>
    <row r="126" spans="2:4" s="96" customFormat="1" ht="12">
      <c r="B126" s="34">
        <v>41000</v>
      </c>
      <c r="C126" s="98"/>
      <c r="D126" s="98"/>
    </row>
    <row r="127" spans="2:4" s="96" customFormat="1" ht="12">
      <c r="B127" s="34">
        <v>41030</v>
      </c>
      <c r="C127" s="98"/>
      <c r="D127" s="98"/>
    </row>
    <row r="128" spans="2:4" s="96" customFormat="1" ht="12">
      <c r="B128" s="34">
        <v>41061</v>
      </c>
      <c r="C128" s="98"/>
      <c r="D128" s="98"/>
    </row>
    <row r="129" spans="2:4" s="96" customFormat="1" ht="12">
      <c r="B129" s="34">
        <v>41091</v>
      </c>
      <c r="C129" s="98"/>
      <c r="D129" s="98"/>
    </row>
    <row r="130" spans="2:4" s="96" customFormat="1" ht="12">
      <c r="B130" s="34">
        <v>41122</v>
      </c>
      <c r="C130" s="98"/>
      <c r="D130" s="98"/>
    </row>
    <row r="131" spans="2:4" s="96" customFormat="1" ht="12">
      <c r="B131" s="34">
        <v>41153</v>
      </c>
      <c r="C131" s="98"/>
      <c r="D131" s="98"/>
    </row>
    <row r="132" spans="2:4" s="96" customFormat="1" ht="12">
      <c r="B132" s="34">
        <v>41183</v>
      </c>
      <c r="C132" s="98"/>
      <c r="D132" s="98"/>
    </row>
    <row r="133" spans="2:15" s="96" customFormat="1" ht="12">
      <c r="B133" s="34">
        <v>41214</v>
      </c>
      <c r="C133" s="98"/>
      <c r="D133" s="98"/>
      <c r="K133" s="35"/>
      <c r="L133" s="35"/>
      <c r="M133" s="35"/>
      <c r="N133" s="35"/>
      <c r="O133" s="35"/>
    </row>
    <row r="134" spans="2:4" s="35" customFormat="1" ht="12">
      <c r="B134" s="99">
        <v>41244</v>
      </c>
      <c r="C134" s="97"/>
      <c r="D134" s="97"/>
    </row>
    <row r="135" spans="3:4" s="35" customFormat="1" ht="12">
      <c r="C135" s="97"/>
      <c r="D135" s="97"/>
    </row>
    <row r="136" ht="12">
      <c r="B136" s="35"/>
    </row>
    <row r="137" ht="12">
      <c r="B137" s="35"/>
    </row>
    <row r="138" ht="12">
      <c r="B138" s="35"/>
    </row>
    <row r="139" ht="12">
      <c r="B139" s="35"/>
    </row>
  </sheetData>
  <sheetProtection password="CAD0" sheet="1" objects="1" scenarios="1"/>
  <mergeCells count="26">
    <mergeCell ref="C44:E44"/>
    <mergeCell ref="I44:L44"/>
    <mergeCell ref="A50:C50"/>
    <mergeCell ref="A48:C48"/>
    <mergeCell ref="A49:C49"/>
    <mergeCell ref="E49:H49"/>
    <mergeCell ref="I42:L42"/>
    <mergeCell ref="A37:F37"/>
    <mergeCell ref="G39:J39"/>
    <mergeCell ref="C43:E43"/>
    <mergeCell ref="I43:L43"/>
    <mergeCell ref="N2:O2"/>
    <mergeCell ref="O4:R4"/>
    <mergeCell ref="A4:D4"/>
    <mergeCell ref="E4:G4"/>
    <mergeCell ref="H4:N4"/>
    <mergeCell ref="S39:U39"/>
    <mergeCell ref="A51:C51"/>
    <mergeCell ref="Q2:R2"/>
    <mergeCell ref="S2:T2"/>
    <mergeCell ref="F43:H43"/>
    <mergeCell ref="F2:G2"/>
    <mergeCell ref="H2:I2"/>
    <mergeCell ref="L2:M2"/>
    <mergeCell ref="C42:E42"/>
    <mergeCell ref="F42:H42"/>
  </mergeCells>
  <conditionalFormatting sqref="D50:D51">
    <cfRule type="expression" priority="22" dxfId="0" stopIfTrue="1">
      <formula>OR($C50=$B$68,$C50=$B$69,$C50=$B$70)</formula>
    </cfRule>
    <cfRule type="expression" priority="23" dxfId="1" stopIfTrue="1">
      <formula>OR($W50=$B$60)</formula>
    </cfRule>
  </conditionalFormatting>
  <conditionalFormatting sqref="Z2:AA2 Z3:Z4 AC2:AC5 Z9:AA9 Z10 AC9:AE9 AC10:AC14 AE10:AE14 AI8:AI9 AG9:AH9 AH10:AH14 AK9:AM9 AK10:AK12 AL13 AM12:AM18 AO9:AO10 AR9:AR10 AR13:AR15 AP11:AQ12 AO13:AO15 AV6:AV9 AT9:AU9 AT10:AT12 AU13 AV14:AV15">
    <cfRule type="expression" priority="24" dxfId="1" stopIfTrue="1">
      <formula>AND($H$2="רן",$N$2="יחזקאל")</formula>
    </cfRule>
  </conditionalFormatting>
  <conditionalFormatting sqref="W6:W35">
    <cfRule type="cellIs" priority="110" dxfId="21" operator="equal" stopIfTrue="1">
      <formula>$B$60</formula>
    </cfRule>
  </conditionalFormatting>
  <conditionalFormatting sqref="T6:V35 G6:R35 A6:C35">
    <cfRule type="expression" priority="115" dxfId="0" stopIfTrue="1">
      <formula>WEEKDAY($B6)&gt;=6</formula>
    </cfRule>
  </conditionalFormatting>
  <conditionalFormatting sqref="D6:D35">
    <cfRule type="expression" priority="116" dxfId="0" stopIfTrue="1">
      <formula>WEEKDAY($B6)&gt;=6</formula>
    </cfRule>
    <cfRule type="expression" priority="117" dxfId="18" stopIfTrue="1">
      <formula>OR($A6=$B$70,$A6=$B$71)</formula>
    </cfRule>
  </conditionalFormatting>
  <conditionalFormatting sqref="E6">
    <cfRule type="expression" priority="13" dxfId="8" stopIfTrue="1">
      <formula>AND(SUM(H6:N6)&lt;G6,AND($C6&lt;&gt;$B$68,$C6&lt;&gt;$B$69,$C6&lt;&gt;$B$70))</formula>
    </cfRule>
    <cfRule type="expression" priority="14" dxfId="1" stopIfTrue="1">
      <formula>SUM(H6:N6)&gt;G6+0.0001</formula>
    </cfRule>
    <cfRule type="expression" priority="15" dxfId="0" stopIfTrue="1">
      <formula>WEEKDAY($B6)&gt;=6</formula>
    </cfRule>
  </conditionalFormatting>
  <conditionalFormatting sqref="F6">
    <cfRule type="expression" priority="16" dxfId="8" stopIfTrue="1">
      <formula>AND(SUM(H6:N6)&lt;G6,AND($C6&lt;&gt;$B$68,$C6&lt;&gt;$B$69,$C6&lt;&gt;$B$70))</formula>
    </cfRule>
    <cfRule type="expression" priority="17" dxfId="1" stopIfTrue="1">
      <formula>SUM(H6:N6)&gt;G6+0.0001</formula>
    </cfRule>
    <cfRule type="expression" priority="18" dxfId="0" stopIfTrue="1">
      <formula>WEEKDAY($B6)&gt;=6</formula>
    </cfRule>
  </conditionalFormatting>
  <conditionalFormatting sqref="E7:E35">
    <cfRule type="expression" priority="7" dxfId="8" stopIfTrue="1">
      <formula>AND(SUM(H7:N7)&lt;G7,AND($C7&lt;&gt;$B$68,$C7&lt;&gt;$B$69,$C7&lt;&gt;$B$70))</formula>
    </cfRule>
    <cfRule type="expression" priority="8" dxfId="1" stopIfTrue="1">
      <formula>SUM(H7:N7)&gt;G7+0.0001</formula>
    </cfRule>
    <cfRule type="expression" priority="9" dxfId="0" stopIfTrue="1">
      <formula>WEEKDAY($B7)&gt;=6</formula>
    </cfRule>
  </conditionalFormatting>
  <conditionalFormatting sqref="F7:F35">
    <cfRule type="expression" priority="10" dxfId="8" stopIfTrue="1">
      <formula>AND(SUM(H7:N7)&lt;G7,AND($C7&lt;&gt;$B$68,$C7&lt;&gt;$B$69,$C7&lt;&gt;$B$70))</formula>
    </cfRule>
    <cfRule type="expression" priority="11" dxfId="1" stopIfTrue="1">
      <formula>SUM(H7:N7)&gt;G7+0.0001</formula>
    </cfRule>
    <cfRule type="expression" priority="12" dxfId="0" stopIfTrue="1">
      <formula>WEEKDAY($B7)&gt;=6</formula>
    </cfRule>
  </conditionalFormatting>
  <conditionalFormatting sqref="S6">
    <cfRule type="expression" priority="4" dxfId="2" stopIfTrue="1">
      <formula>SUM(H6:N6)&lt;G6</formula>
    </cfRule>
    <cfRule type="expression" priority="5" dxfId="1" stopIfTrue="1">
      <formula>SUM(H6:N6)&gt;G6+0.00001</formula>
    </cfRule>
    <cfRule type="expression" priority="6" dxfId="0" stopIfTrue="1">
      <formula>WEEKDAY($B6)&gt;=6</formula>
    </cfRule>
  </conditionalFormatting>
  <conditionalFormatting sqref="S7:S35">
    <cfRule type="expression" priority="1" dxfId="2" stopIfTrue="1">
      <formula>SUM(H7:N7)&lt;G7</formula>
    </cfRule>
    <cfRule type="expression" priority="2" dxfId="1" stopIfTrue="1">
      <formula>SUM(H7:N7)&gt;G7+0.00001</formula>
    </cfRule>
    <cfRule type="expression" priority="3" dxfId="0" stopIfTrue="1">
      <formula>WEEKDAY($B7)&gt;=6</formula>
    </cfRule>
  </conditionalFormatting>
  <dataValidations count="3">
    <dataValidation type="time" allowBlank="1" showInputMessage="1" showErrorMessage="1" errorTitle="הזנה שגויה של שעות עבודה" error="נא להזין את שעות העבודה באופן הבא HH:MM&#10;&#10;לדוגמא ארבע וחצי שעות עבודה יוזנו:&#10;                           &#10;                           04:30" sqref="D50:D51 H6:R35 E6:F35">
      <formula1>0</formula1>
      <formula2>0.9993055555555556</formula2>
    </dataValidation>
    <dataValidation type="list" allowBlank="1" showInputMessage="1" showErrorMessage="1" error="הזן ערב חג בגין ימים בהם העבודה דומה לימי שישי&#10;&#10;הזן שבתון בגין ימים בהם העבודה דומה ליום שבת" sqref="A6:A35">
      <formula1>$B$70:$B$71</formula1>
    </dataValidation>
    <dataValidation type="list" allowBlank="1" showInputMessage="1" showErrorMessage="1" error="במידה והנתונים בגין יום מסויים הוזנו באיחור של יותר מ-48 שעות, יש חציין כן בשורה הרלבנטית" sqref="V6:V35">
      <formula1>$B$73:$B$74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25" r:id="rId3"/>
  <headerFooter>
    <oddHeader>&amp;L&amp;A&amp;C&amp;F&amp;R&amp;T
&amp;D</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2:AW163"/>
  <sheetViews>
    <sheetView showGridLines="0" rightToLeft="1" zoomScale="80" zoomScaleNormal="80"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6" sqref="H6"/>
    </sheetView>
  </sheetViews>
  <sheetFormatPr defaultColWidth="9.140625" defaultRowHeight="12.75"/>
  <cols>
    <col min="1" max="1" width="7.57421875" style="2" customWidth="1"/>
    <col min="2" max="2" width="11.140625" style="2" customWidth="1"/>
    <col min="3" max="3" width="5.421875" style="4" bestFit="1" customWidth="1"/>
    <col min="4" max="4" width="8.421875" style="4" customWidth="1"/>
    <col min="5" max="5" width="9.00390625" style="2" customWidth="1"/>
    <col min="6" max="6" width="10.421875" style="2" customWidth="1"/>
    <col min="7" max="7" width="7.8515625" style="2" customWidth="1"/>
    <col min="8" max="8" width="12.421875" style="2" customWidth="1"/>
    <col min="9" max="10" width="12.00390625" style="2" customWidth="1"/>
    <col min="11" max="13" width="11.00390625" style="2" customWidth="1"/>
    <col min="14" max="14" width="10.57421875" style="2" customWidth="1"/>
    <col min="15" max="15" width="8.8515625" style="2" customWidth="1"/>
    <col min="16" max="18" width="8.00390625" style="2" customWidth="1"/>
    <col min="19" max="19" width="12.421875" style="2" customWidth="1"/>
    <col min="20" max="20" width="9.421875" style="2" customWidth="1"/>
    <col min="21" max="21" width="8.421875" style="2" customWidth="1"/>
    <col min="22" max="22" width="12.421875" style="2" customWidth="1"/>
    <col min="23" max="23" width="29.421875" style="2" bestFit="1" customWidth="1"/>
    <col min="24" max="24" width="10.421875" style="3" customWidth="1"/>
    <col min="25" max="27" width="10.421875" style="2" customWidth="1"/>
    <col min="28" max="16384" width="9.140625" style="2" customWidth="1"/>
  </cols>
  <sheetData>
    <row r="1" ht="12.75"/>
    <row r="2" spans="1:49" ht="22.5" customHeight="1" thickBot="1">
      <c r="A2" s="62" t="s">
        <v>10</v>
      </c>
      <c r="B2" s="77">
        <f>DATE(D58,12,1)</f>
        <v>43070</v>
      </c>
      <c r="C2" s="66" t="s">
        <v>41</v>
      </c>
      <c r="D2" s="65"/>
      <c r="E2" s="1"/>
      <c r="F2" s="115" t="s">
        <v>32</v>
      </c>
      <c r="G2" s="115"/>
      <c r="H2" s="102">
        <f>IF('11.17'!H2:I2&lt;&gt;"",'11.17'!H2:I2,"")</f>
      </c>
      <c r="I2" s="102"/>
      <c r="J2" s="73"/>
      <c r="L2" s="115" t="s">
        <v>31</v>
      </c>
      <c r="M2" s="115"/>
      <c r="N2" s="102">
        <f>IF('11.17'!N2:O2&lt;&gt;"",'11.17'!N2:O2,"")</f>
      </c>
      <c r="O2" s="102"/>
      <c r="Q2" s="115" t="s">
        <v>30</v>
      </c>
      <c r="R2" s="115"/>
      <c r="S2" s="102"/>
      <c r="T2" s="102"/>
      <c r="U2" s="3"/>
      <c r="V2" s="3"/>
      <c r="W2" s="3"/>
      <c r="X2" s="2"/>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spans="1:49" ht="13.5" thickBot="1">
      <c r="A3" s="4"/>
      <c r="B3" s="4"/>
      <c r="C3" s="2"/>
      <c r="D3" s="2"/>
      <c r="W3" s="3"/>
      <c r="X3" s="2"/>
      <c r="Y3" s="10"/>
      <c r="Z3" s="10"/>
      <c r="AA3" s="10"/>
      <c r="AB3" s="10"/>
      <c r="AC3" s="10"/>
      <c r="AD3" s="10"/>
      <c r="AE3" s="10"/>
      <c r="AF3" s="10"/>
      <c r="AG3" s="10"/>
      <c r="AH3" s="10"/>
      <c r="AI3" s="10"/>
      <c r="AJ3" s="10"/>
      <c r="AK3" s="10"/>
      <c r="AL3" s="10"/>
      <c r="AM3" s="10"/>
      <c r="AN3" s="10"/>
      <c r="AO3" s="10"/>
      <c r="AP3" s="10"/>
      <c r="AQ3" s="10"/>
      <c r="AR3" s="10"/>
      <c r="AS3" s="10"/>
      <c r="AT3" s="10"/>
      <c r="AU3" s="10"/>
      <c r="AV3" s="10"/>
      <c r="AW3" s="10"/>
    </row>
    <row r="4" spans="1:49" s="3" customFormat="1" ht="38.25" customHeight="1">
      <c r="A4" s="103" t="s">
        <v>19</v>
      </c>
      <c r="B4" s="104"/>
      <c r="C4" s="104"/>
      <c r="D4" s="105"/>
      <c r="E4" s="116" t="s">
        <v>11</v>
      </c>
      <c r="F4" s="117"/>
      <c r="G4" s="118"/>
      <c r="H4" s="128" t="s">
        <v>23</v>
      </c>
      <c r="I4" s="117"/>
      <c r="J4" s="117"/>
      <c r="K4" s="117"/>
      <c r="L4" s="117"/>
      <c r="M4" s="117"/>
      <c r="N4" s="129"/>
      <c r="O4" s="116" t="s">
        <v>24</v>
      </c>
      <c r="P4" s="117"/>
      <c r="Q4" s="117"/>
      <c r="R4" s="118"/>
      <c r="S4" s="52" t="s">
        <v>36</v>
      </c>
      <c r="T4" s="52" t="s">
        <v>36</v>
      </c>
      <c r="U4" s="52" t="s">
        <v>35</v>
      </c>
      <c r="V4" s="53" t="s">
        <v>20</v>
      </c>
      <c r="Y4" s="9"/>
      <c r="Z4" s="9"/>
      <c r="AA4" s="9"/>
      <c r="AB4" s="9"/>
      <c r="AC4" s="9"/>
      <c r="AD4" s="9"/>
      <c r="AE4" s="9"/>
      <c r="AF4" s="9"/>
      <c r="AG4" s="9"/>
      <c r="AH4" s="9"/>
      <c r="AI4" s="9"/>
      <c r="AJ4" s="9"/>
      <c r="AK4" s="9"/>
      <c r="AL4" s="9"/>
      <c r="AM4" s="9"/>
      <c r="AN4" s="9"/>
      <c r="AO4" s="9"/>
      <c r="AP4" s="9"/>
      <c r="AQ4" s="9"/>
      <c r="AR4" s="9"/>
      <c r="AS4" s="9"/>
      <c r="AT4" s="9"/>
      <c r="AU4" s="9"/>
      <c r="AV4" s="9"/>
      <c r="AW4" s="9"/>
    </row>
    <row r="5" spans="1:49" s="5" customFormat="1" ht="51.75" customHeight="1" thickBot="1">
      <c r="A5" s="54" t="s">
        <v>52</v>
      </c>
      <c r="B5" s="55" t="s">
        <v>0</v>
      </c>
      <c r="C5" s="55" t="s">
        <v>2</v>
      </c>
      <c r="D5" s="56" t="s">
        <v>21</v>
      </c>
      <c r="E5" s="55" t="s">
        <v>25</v>
      </c>
      <c r="F5" s="55" t="s">
        <v>26</v>
      </c>
      <c r="G5" s="58" t="s">
        <v>11</v>
      </c>
      <c r="H5" s="81" t="s">
        <v>54</v>
      </c>
      <c r="I5" s="81" t="s">
        <v>54</v>
      </c>
      <c r="J5" s="81" t="s">
        <v>55</v>
      </c>
      <c r="K5" s="80" t="s">
        <v>12</v>
      </c>
      <c r="L5" s="80" t="s">
        <v>13</v>
      </c>
      <c r="M5" s="80" t="s">
        <v>14</v>
      </c>
      <c r="N5" s="81" t="s">
        <v>43</v>
      </c>
      <c r="O5" s="57" t="s">
        <v>15</v>
      </c>
      <c r="P5" s="55" t="s">
        <v>16</v>
      </c>
      <c r="Q5" s="55" t="s">
        <v>17</v>
      </c>
      <c r="R5" s="58" t="s">
        <v>18</v>
      </c>
      <c r="S5" s="76" t="s">
        <v>50</v>
      </c>
      <c r="T5" s="59" t="s">
        <v>1</v>
      </c>
      <c r="U5" s="60" t="s">
        <v>1</v>
      </c>
      <c r="V5" s="61" t="s">
        <v>38</v>
      </c>
      <c r="Y5" s="36"/>
      <c r="Z5" s="37"/>
      <c r="AA5" s="37"/>
      <c r="AB5" s="36"/>
      <c r="AC5" s="36"/>
      <c r="AD5" s="36"/>
      <c r="AE5" s="36"/>
      <c r="AF5" s="36"/>
      <c r="AG5" s="36"/>
      <c r="AH5" s="36"/>
      <c r="AI5" s="36"/>
      <c r="AJ5" s="36"/>
      <c r="AK5" s="36"/>
      <c r="AL5" s="36"/>
      <c r="AM5" s="36"/>
      <c r="AN5" s="36"/>
      <c r="AO5" s="36"/>
      <c r="AP5" s="36"/>
      <c r="AQ5" s="36"/>
      <c r="AR5" s="36"/>
      <c r="AS5" s="36"/>
      <c r="AT5" s="36"/>
      <c r="AU5" s="36"/>
      <c r="AV5" s="36"/>
      <c r="AW5" s="36"/>
    </row>
    <row r="6" spans="1:23" s="10" customFormat="1" ht="14.25" customHeight="1">
      <c r="A6" s="6"/>
      <c r="B6" s="46">
        <f>B2</f>
        <v>43070</v>
      </c>
      <c r="C6" s="47" t="str">
        <f aca="true" t="shared" si="0" ref="C6:C36">TEXT(B6,"ddd")</f>
        <v>יום ו</v>
      </c>
      <c r="D6" s="92">
        <f>IF(WEEKDAY(B6)=6,0,(IF(WEEKDAY(B6)=7,0,(IF(A6=$B$70,$D$51,(IF(A6=$B$71,0,(IF(OR(WEEKDAY(B6)=1,WEEKDAY(B6)=2,WEEKDAY(B6)=3,WEEKDAY(B6)=4,WEEKDAY(B6)=5),$D$50)))))))))</f>
        <v>0</v>
      </c>
      <c r="E6" s="79"/>
      <c r="F6" s="79"/>
      <c r="G6" s="39">
        <f aca="true" t="shared" si="1" ref="G6:G36">IF(((TEXT($B$2,"mm"))-(TEXT(B6,"mm"))=0),IF(E6=0,0,(F6-E6)))</f>
        <v>0</v>
      </c>
      <c r="H6" s="7"/>
      <c r="I6" s="7"/>
      <c r="J6" s="7"/>
      <c r="K6" s="7"/>
      <c r="L6" s="7"/>
      <c r="M6" s="7"/>
      <c r="N6" s="7"/>
      <c r="O6" s="7"/>
      <c r="P6" s="7"/>
      <c r="Q6" s="7"/>
      <c r="R6" s="7"/>
      <c r="S6" s="42">
        <f>IF(((TEXT($B$2,"mm"))-(TEXT(B6,"mm"))=0),IF(G6&gt;=SUM(H6:N6),G6-SUM(H6:N6)+0.000001,SUM(H6:N6)-G6-0.000001),0)+0.0001</f>
        <v>0.000101</v>
      </c>
      <c r="T6" s="42">
        <f>IF(((TEXT($B$2,"mm"))-(TEXT(B6,"mm"))=0),SUM(H6:R6),0)</f>
        <v>0</v>
      </c>
      <c r="U6" s="43">
        <f>IF(COUNTA(H6:R6,E6:F6)&gt;0,1,"")</f>
      </c>
      <c r="V6" s="8"/>
      <c r="W6" s="9">
        <f>IF(SUM(H6:N6)&gt;G6+0.0001,$B$59,"")</f>
      </c>
    </row>
    <row r="7" spans="1:23" s="10" customFormat="1" ht="14.25" customHeight="1">
      <c r="A7" s="6"/>
      <c r="B7" s="46">
        <f aca="true" t="shared" si="2" ref="B7:B36">B6+1</f>
        <v>43071</v>
      </c>
      <c r="C7" s="47" t="str">
        <f t="shared" si="0"/>
        <v>שבת</v>
      </c>
      <c r="D7" s="92">
        <f aca="true" t="shared" si="3" ref="D7:D28">IF(WEEKDAY(B7)=6,0,(IF(WEEKDAY(B7)=7,0,(IF(A7=$B$70,$D$51,(IF(A7=$B$71,0,(IF(OR(WEEKDAY(B7)=1,WEEKDAY(B7)=2,WEEKDAY(B7)=3,WEEKDAY(B7)=4,WEEKDAY(B7)=5),$D$50)))))))))</f>
        <v>0</v>
      </c>
      <c r="E7" s="79"/>
      <c r="F7" s="79"/>
      <c r="G7" s="39">
        <f t="shared" si="1"/>
        <v>0</v>
      </c>
      <c r="H7" s="7"/>
      <c r="I7" s="7"/>
      <c r="J7" s="7"/>
      <c r="K7" s="7"/>
      <c r="L7" s="7"/>
      <c r="M7" s="7"/>
      <c r="N7" s="7"/>
      <c r="O7" s="7"/>
      <c r="P7" s="7"/>
      <c r="Q7" s="7"/>
      <c r="R7" s="7"/>
      <c r="S7" s="42">
        <f aca="true" t="shared" si="4" ref="S7:S36">IF(((TEXT($B$2,"mm"))-(TEXT(B7,"mm"))=0),IF(G7&gt;=SUM(H7:N7),G7-SUM(H7:N7)+0.000001,SUM(H7:N7)-G7-0.000001),0)+0.0001</f>
        <v>0.000101</v>
      </c>
      <c r="T7" s="42">
        <f aca="true" t="shared" si="5" ref="T7:T36">IF(((TEXT($B$2,"mm"))-(TEXT(B7,"mm"))=0),T6+(SUM(H7:R7)),T6)</f>
        <v>0</v>
      </c>
      <c r="U7" s="43">
        <f aca="true" t="shared" si="6" ref="U7:U33">IF(COUNTA(H7:R7,E7:F7)&gt;0,1,"")</f>
      </c>
      <c r="V7" s="8"/>
      <c r="W7" s="9">
        <f aca="true" t="shared" si="7" ref="W7:W36">IF(SUM(H7:N7)&gt;G7+0.0001,$B$59,"")</f>
      </c>
    </row>
    <row r="8" spans="1:23" s="10" customFormat="1" ht="14.25" customHeight="1">
      <c r="A8" s="6"/>
      <c r="B8" s="46">
        <f t="shared" si="2"/>
        <v>43072</v>
      </c>
      <c r="C8" s="47" t="str">
        <f t="shared" si="0"/>
        <v>יום א</v>
      </c>
      <c r="D8" s="92">
        <f t="shared" si="3"/>
        <v>0.3541666666666667</v>
      </c>
      <c r="E8" s="79"/>
      <c r="F8" s="79"/>
      <c r="G8" s="39">
        <f t="shared" si="1"/>
        <v>0</v>
      </c>
      <c r="H8" s="7"/>
      <c r="I8" s="7"/>
      <c r="J8" s="7"/>
      <c r="K8" s="7"/>
      <c r="L8" s="7"/>
      <c r="M8" s="7"/>
      <c r="N8" s="7"/>
      <c r="O8" s="7"/>
      <c r="P8" s="7"/>
      <c r="Q8" s="7"/>
      <c r="R8" s="7"/>
      <c r="S8" s="42">
        <f t="shared" si="4"/>
        <v>0.000101</v>
      </c>
      <c r="T8" s="42">
        <f t="shared" si="5"/>
        <v>0</v>
      </c>
      <c r="U8" s="43">
        <f t="shared" si="6"/>
      </c>
      <c r="V8" s="8"/>
      <c r="W8" s="9">
        <f t="shared" si="7"/>
      </c>
    </row>
    <row r="9" spans="1:23" s="10" customFormat="1" ht="14.25" customHeight="1">
      <c r="A9" s="6"/>
      <c r="B9" s="46">
        <f t="shared" si="2"/>
        <v>43073</v>
      </c>
      <c r="C9" s="47" t="str">
        <f t="shared" si="0"/>
        <v>יום ב</v>
      </c>
      <c r="D9" s="92">
        <f t="shared" si="3"/>
        <v>0.3541666666666667</v>
      </c>
      <c r="E9" s="79"/>
      <c r="F9" s="79"/>
      <c r="G9" s="39">
        <f t="shared" si="1"/>
        <v>0</v>
      </c>
      <c r="H9" s="7"/>
      <c r="I9" s="7"/>
      <c r="J9" s="7"/>
      <c r="K9" s="7"/>
      <c r="L9" s="7"/>
      <c r="M9" s="7"/>
      <c r="N9" s="7"/>
      <c r="O9" s="7"/>
      <c r="P9" s="7"/>
      <c r="Q9" s="7"/>
      <c r="R9" s="7"/>
      <c r="S9" s="42">
        <f t="shared" si="4"/>
        <v>0.000101</v>
      </c>
      <c r="T9" s="42">
        <f t="shared" si="5"/>
        <v>0</v>
      </c>
      <c r="U9" s="43">
        <f t="shared" si="6"/>
      </c>
      <c r="V9" s="8"/>
      <c r="W9" s="9">
        <f t="shared" si="7"/>
      </c>
    </row>
    <row r="10" spans="1:23" s="10" customFormat="1" ht="14.25" customHeight="1">
      <c r="A10" s="6"/>
      <c r="B10" s="46">
        <f t="shared" si="2"/>
        <v>43074</v>
      </c>
      <c r="C10" s="47" t="str">
        <f t="shared" si="0"/>
        <v>יום ג</v>
      </c>
      <c r="D10" s="92">
        <f t="shared" si="3"/>
        <v>0.3541666666666667</v>
      </c>
      <c r="E10" s="79"/>
      <c r="F10" s="79"/>
      <c r="G10" s="39">
        <f t="shared" si="1"/>
        <v>0</v>
      </c>
      <c r="H10" s="7"/>
      <c r="I10" s="7"/>
      <c r="J10" s="7"/>
      <c r="K10" s="7"/>
      <c r="L10" s="7"/>
      <c r="M10" s="7"/>
      <c r="N10" s="7"/>
      <c r="O10" s="7"/>
      <c r="P10" s="7"/>
      <c r="Q10" s="7"/>
      <c r="R10" s="7"/>
      <c r="S10" s="42">
        <f t="shared" si="4"/>
        <v>0.000101</v>
      </c>
      <c r="T10" s="42">
        <f t="shared" si="5"/>
        <v>0</v>
      </c>
      <c r="U10" s="43">
        <f t="shared" si="6"/>
      </c>
      <c r="V10" s="8"/>
      <c r="W10" s="9">
        <f t="shared" si="7"/>
      </c>
    </row>
    <row r="11" spans="1:23" s="10" customFormat="1" ht="14.25" customHeight="1">
      <c r="A11" s="6"/>
      <c r="B11" s="46">
        <f t="shared" si="2"/>
        <v>43075</v>
      </c>
      <c r="C11" s="47" t="str">
        <f t="shared" si="0"/>
        <v>יום ד</v>
      </c>
      <c r="D11" s="92">
        <f t="shared" si="3"/>
        <v>0.3541666666666667</v>
      </c>
      <c r="E11" s="79"/>
      <c r="F11" s="79"/>
      <c r="G11" s="39">
        <f t="shared" si="1"/>
        <v>0</v>
      </c>
      <c r="H11" s="7"/>
      <c r="I11" s="7"/>
      <c r="J11" s="7"/>
      <c r="K11" s="7"/>
      <c r="L11" s="7"/>
      <c r="M11" s="7"/>
      <c r="N11" s="7"/>
      <c r="O11" s="7"/>
      <c r="P11" s="7"/>
      <c r="Q11" s="7"/>
      <c r="R11" s="7"/>
      <c r="S11" s="42">
        <f t="shared" si="4"/>
        <v>0.000101</v>
      </c>
      <c r="T11" s="42">
        <f t="shared" si="5"/>
        <v>0</v>
      </c>
      <c r="U11" s="43">
        <f t="shared" si="6"/>
      </c>
      <c r="V11" s="8"/>
      <c r="W11" s="9">
        <f t="shared" si="7"/>
      </c>
    </row>
    <row r="12" spans="1:23" s="10" customFormat="1" ht="14.25" customHeight="1">
      <c r="A12" s="6"/>
      <c r="B12" s="46">
        <f t="shared" si="2"/>
        <v>43076</v>
      </c>
      <c r="C12" s="47" t="str">
        <f t="shared" si="0"/>
        <v>יום ה</v>
      </c>
      <c r="D12" s="92">
        <f t="shared" si="3"/>
        <v>0.3541666666666667</v>
      </c>
      <c r="E12" s="79"/>
      <c r="F12" s="79"/>
      <c r="G12" s="39">
        <f t="shared" si="1"/>
        <v>0</v>
      </c>
      <c r="H12" s="7"/>
      <c r="I12" s="7"/>
      <c r="J12" s="7"/>
      <c r="K12" s="7"/>
      <c r="L12" s="7"/>
      <c r="M12" s="7"/>
      <c r="N12" s="7"/>
      <c r="O12" s="7"/>
      <c r="P12" s="7"/>
      <c r="Q12" s="7"/>
      <c r="R12" s="7"/>
      <c r="S12" s="42">
        <f t="shared" si="4"/>
        <v>0.000101</v>
      </c>
      <c r="T12" s="42">
        <f t="shared" si="5"/>
        <v>0</v>
      </c>
      <c r="U12" s="43">
        <f t="shared" si="6"/>
      </c>
      <c r="V12" s="8"/>
      <c r="W12" s="9">
        <f t="shared" si="7"/>
      </c>
    </row>
    <row r="13" spans="1:23" s="10" customFormat="1" ht="14.25" customHeight="1">
      <c r="A13" s="6"/>
      <c r="B13" s="46">
        <f t="shared" si="2"/>
        <v>43077</v>
      </c>
      <c r="C13" s="47" t="str">
        <f t="shared" si="0"/>
        <v>יום ו</v>
      </c>
      <c r="D13" s="92">
        <f t="shared" si="3"/>
        <v>0</v>
      </c>
      <c r="E13" s="79"/>
      <c r="F13" s="79"/>
      <c r="G13" s="39">
        <f t="shared" si="1"/>
        <v>0</v>
      </c>
      <c r="H13" s="7"/>
      <c r="I13" s="7"/>
      <c r="J13" s="7"/>
      <c r="K13" s="7"/>
      <c r="L13" s="7"/>
      <c r="M13" s="7"/>
      <c r="N13" s="7"/>
      <c r="O13" s="7"/>
      <c r="P13" s="7"/>
      <c r="Q13" s="7"/>
      <c r="R13" s="7"/>
      <c r="S13" s="42">
        <f t="shared" si="4"/>
        <v>0.000101</v>
      </c>
      <c r="T13" s="42">
        <f t="shared" si="5"/>
        <v>0</v>
      </c>
      <c r="U13" s="43">
        <f t="shared" si="6"/>
      </c>
      <c r="V13" s="8"/>
      <c r="W13" s="9">
        <f t="shared" si="7"/>
      </c>
    </row>
    <row r="14" spans="1:23" s="10" customFormat="1" ht="14.25" customHeight="1">
      <c r="A14" s="6"/>
      <c r="B14" s="46">
        <f t="shared" si="2"/>
        <v>43078</v>
      </c>
      <c r="C14" s="47" t="str">
        <f t="shared" si="0"/>
        <v>שבת</v>
      </c>
      <c r="D14" s="92">
        <f t="shared" si="3"/>
        <v>0</v>
      </c>
      <c r="E14" s="79"/>
      <c r="F14" s="79"/>
      <c r="G14" s="39">
        <f t="shared" si="1"/>
        <v>0</v>
      </c>
      <c r="H14" s="7"/>
      <c r="I14" s="7"/>
      <c r="J14" s="7"/>
      <c r="K14" s="7"/>
      <c r="L14" s="7"/>
      <c r="M14" s="7"/>
      <c r="N14" s="7"/>
      <c r="O14" s="7"/>
      <c r="P14" s="7"/>
      <c r="Q14" s="7"/>
      <c r="R14" s="7"/>
      <c r="S14" s="42">
        <f t="shared" si="4"/>
        <v>0.000101</v>
      </c>
      <c r="T14" s="42">
        <f t="shared" si="5"/>
        <v>0</v>
      </c>
      <c r="U14" s="43">
        <f t="shared" si="6"/>
      </c>
      <c r="V14" s="8"/>
      <c r="W14" s="9">
        <f t="shared" si="7"/>
      </c>
    </row>
    <row r="15" spans="1:23" s="10" customFormat="1" ht="14.25" customHeight="1">
      <c r="A15" s="6"/>
      <c r="B15" s="46">
        <f t="shared" si="2"/>
        <v>43079</v>
      </c>
      <c r="C15" s="47" t="str">
        <f t="shared" si="0"/>
        <v>יום א</v>
      </c>
      <c r="D15" s="92">
        <f t="shared" si="3"/>
        <v>0.3541666666666667</v>
      </c>
      <c r="E15" s="79"/>
      <c r="F15" s="79"/>
      <c r="G15" s="39">
        <f t="shared" si="1"/>
        <v>0</v>
      </c>
      <c r="H15" s="7"/>
      <c r="I15" s="7"/>
      <c r="J15" s="7"/>
      <c r="K15" s="7"/>
      <c r="L15" s="7"/>
      <c r="M15" s="7"/>
      <c r="N15" s="7"/>
      <c r="O15" s="7"/>
      <c r="P15" s="7"/>
      <c r="Q15" s="7"/>
      <c r="R15" s="7"/>
      <c r="S15" s="42">
        <f t="shared" si="4"/>
        <v>0.000101</v>
      </c>
      <c r="T15" s="42">
        <f t="shared" si="5"/>
        <v>0</v>
      </c>
      <c r="U15" s="43">
        <f t="shared" si="6"/>
      </c>
      <c r="V15" s="8"/>
      <c r="W15" s="9">
        <f t="shared" si="7"/>
      </c>
    </row>
    <row r="16" spans="1:23" s="10" customFormat="1" ht="14.25" customHeight="1">
      <c r="A16" s="6"/>
      <c r="B16" s="46">
        <f t="shared" si="2"/>
        <v>43080</v>
      </c>
      <c r="C16" s="47" t="str">
        <f t="shared" si="0"/>
        <v>יום ב</v>
      </c>
      <c r="D16" s="92">
        <f t="shared" si="3"/>
        <v>0.3541666666666667</v>
      </c>
      <c r="E16" s="79"/>
      <c r="F16" s="79"/>
      <c r="G16" s="39">
        <f t="shared" si="1"/>
        <v>0</v>
      </c>
      <c r="H16" s="7"/>
      <c r="I16" s="7"/>
      <c r="J16" s="7"/>
      <c r="K16" s="7"/>
      <c r="L16" s="7"/>
      <c r="M16" s="7"/>
      <c r="N16" s="7"/>
      <c r="O16" s="7"/>
      <c r="P16" s="7"/>
      <c r="Q16" s="7"/>
      <c r="R16" s="7"/>
      <c r="S16" s="42">
        <f t="shared" si="4"/>
        <v>0.000101</v>
      </c>
      <c r="T16" s="42">
        <f t="shared" si="5"/>
        <v>0</v>
      </c>
      <c r="U16" s="43">
        <f t="shared" si="6"/>
      </c>
      <c r="V16" s="8"/>
      <c r="W16" s="9">
        <f t="shared" si="7"/>
      </c>
    </row>
    <row r="17" spans="1:23" s="10" customFormat="1" ht="14.25" customHeight="1">
      <c r="A17" s="6"/>
      <c r="B17" s="46">
        <f t="shared" si="2"/>
        <v>43081</v>
      </c>
      <c r="C17" s="47" t="str">
        <f t="shared" si="0"/>
        <v>יום ג</v>
      </c>
      <c r="D17" s="92">
        <f t="shared" si="3"/>
        <v>0.3541666666666667</v>
      </c>
      <c r="E17" s="79"/>
      <c r="F17" s="79"/>
      <c r="G17" s="39">
        <f t="shared" si="1"/>
        <v>0</v>
      </c>
      <c r="H17" s="7"/>
      <c r="I17" s="7"/>
      <c r="J17" s="7"/>
      <c r="K17" s="7"/>
      <c r="L17" s="7"/>
      <c r="M17" s="7"/>
      <c r="N17" s="7"/>
      <c r="O17" s="7"/>
      <c r="P17" s="7"/>
      <c r="Q17" s="7"/>
      <c r="R17" s="7"/>
      <c r="S17" s="42">
        <f t="shared" si="4"/>
        <v>0.000101</v>
      </c>
      <c r="T17" s="42">
        <f t="shared" si="5"/>
        <v>0</v>
      </c>
      <c r="U17" s="43">
        <f t="shared" si="6"/>
      </c>
      <c r="V17" s="8"/>
      <c r="W17" s="9">
        <f t="shared" si="7"/>
      </c>
    </row>
    <row r="18" spans="1:23" s="10" customFormat="1" ht="14.25" customHeight="1">
      <c r="A18" s="6"/>
      <c r="B18" s="46">
        <f t="shared" si="2"/>
        <v>43082</v>
      </c>
      <c r="C18" s="47" t="str">
        <f t="shared" si="0"/>
        <v>יום ד</v>
      </c>
      <c r="D18" s="92">
        <f t="shared" si="3"/>
        <v>0.3541666666666667</v>
      </c>
      <c r="E18" s="79"/>
      <c r="F18" s="79"/>
      <c r="G18" s="39">
        <f t="shared" si="1"/>
        <v>0</v>
      </c>
      <c r="H18" s="7"/>
      <c r="I18" s="7"/>
      <c r="J18" s="7"/>
      <c r="K18" s="7"/>
      <c r="L18" s="7"/>
      <c r="M18" s="7"/>
      <c r="N18" s="7"/>
      <c r="O18" s="7"/>
      <c r="P18" s="7"/>
      <c r="Q18" s="7"/>
      <c r="R18" s="7"/>
      <c r="S18" s="42">
        <f t="shared" si="4"/>
        <v>0.000101</v>
      </c>
      <c r="T18" s="42">
        <f t="shared" si="5"/>
        <v>0</v>
      </c>
      <c r="U18" s="43">
        <f t="shared" si="6"/>
      </c>
      <c r="V18" s="8"/>
      <c r="W18" s="9">
        <f t="shared" si="7"/>
      </c>
    </row>
    <row r="19" spans="1:23" s="10" customFormat="1" ht="14.25" customHeight="1">
      <c r="A19" s="6"/>
      <c r="B19" s="46">
        <f t="shared" si="2"/>
        <v>43083</v>
      </c>
      <c r="C19" s="47" t="str">
        <f t="shared" si="0"/>
        <v>יום ה</v>
      </c>
      <c r="D19" s="92">
        <f t="shared" si="3"/>
        <v>0.3541666666666667</v>
      </c>
      <c r="E19" s="79"/>
      <c r="F19" s="79"/>
      <c r="G19" s="39">
        <f t="shared" si="1"/>
        <v>0</v>
      </c>
      <c r="H19" s="7"/>
      <c r="I19" s="7"/>
      <c r="J19" s="7"/>
      <c r="K19" s="7"/>
      <c r="L19" s="7"/>
      <c r="M19" s="7"/>
      <c r="N19" s="7"/>
      <c r="O19" s="7"/>
      <c r="P19" s="7"/>
      <c r="Q19" s="7"/>
      <c r="R19" s="7"/>
      <c r="S19" s="42">
        <f t="shared" si="4"/>
        <v>0.000101</v>
      </c>
      <c r="T19" s="42">
        <f t="shared" si="5"/>
        <v>0</v>
      </c>
      <c r="U19" s="43">
        <f t="shared" si="6"/>
      </c>
      <c r="V19" s="8"/>
      <c r="W19" s="9">
        <f t="shared" si="7"/>
      </c>
    </row>
    <row r="20" spans="1:23" s="10" customFormat="1" ht="14.25" customHeight="1">
      <c r="A20" s="6"/>
      <c r="B20" s="46">
        <f t="shared" si="2"/>
        <v>43084</v>
      </c>
      <c r="C20" s="47" t="str">
        <f t="shared" si="0"/>
        <v>יום ו</v>
      </c>
      <c r="D20" s="92">
        <f t="shared" si="3"/>
        <v>0</v>
      </c>
      <c r="E20" s="79"/>
      <c r="F20" s="79"/>
      <c r="G20" s="39">
        <f t="shared" si="1"/>
        <v>0</v>
      </c>
      <c r="H20" s="7"/>
      <c r="I20" s="7"/>
      <c r="J20" s="7"/>
      <c r="K20" s="7"/>
      <c r="L20" s="7"/>
      <c r="M20" s="7"/>
      <c r="N20" s="7"/>
      <c r="O20" s="7"/>
      <c r="P20" s="7"/>
      <c r="Q20" s="7"/>
      <c r="R20" s="7"/>
      <c r="S20" s="42">
        <f t="shared" si="4"/>
        <v>0.000101</v>
      </c>
      <c r="T20" s="42">
        <f t="shared" si="5"/>
        <v>0</v>
      </c>
      <c r="U20" s="43">
        <f t="shared" si="6"/>
      </c>
      <c r="V20" s="8"/>
      <c r="W20" s="9">
        <f t="shared" si="7"/>
      </c>
    </row>
    <row r="21" spans="1:27" s="10" customFormat="1" ht="14.25" customHeight="1">
      <c r="A21" s="6"/>
      <c r="B21" s="46">
        <f t="shared" si="2"/>
        <v>43085</v>
      </c>
      <c r="C21" s="47" t="str">
        <f t="shared" si="0"/>
        <v>שבת</v>
      </c>
      <c r="D21" s="92">
        <f t="shared" si="3"/>
        <v>0</v>
      </c>
      <c r="E21" s="79"/>
      <c r="F21" s="79"/>
      <c r="G21" s="39">
        <f t="shared" si="1"/>
        <v>0</v>
      </c>
      <c r="H21" s="7"/>
      <c r="I21" s="7"/>
      <c r="J21" s="7"/>
      <c r="K21" s="7"/>
      <c r="L21" s="7"/>
      <c r="M21" s="7"/>
      <c r="N21" s="7"/>
      <c r="O21" s="7"/>
      <c r="P21" s="7"/>
      <c r="Q21" s="7"/>
      <c r="R21" s="7"/>
      <c r="S21" s="42">
        <f t="shared" si="4"/>
        <v>0.000101</v>
      </c>
      <c r="T21" s="42">
        <f t="shared" si="5"/>
        <v>0</v>
      </c>
      <c r="U21" s="43">
        <f t="shared" si="6"/>
      </c>
      <c r="V21" s="8"/>
      <c r="W21" s="9">
        <f t="shared" si="7"/>
      </c>
      <c r="AA21" s="13"/>
    </row>
    <row r="22" spans="1:23" s="10" customFormat="1" ht="14.25" customHeight="1">
      <c r="A22" s="6"/>
      <c r="B22" s="46">
        <f t="shared" si="2"/>
        <v>43086</v>
      </c>
      <c r="C22" s="47" t="str">
        <f t="shared" si="0"/>
        <v>יום א</v>
      </c>
      <c r="D22" s="92">
        <f t="shared" si="3"/>
        <v>0.3541666666666667</v>
      </c>
      <c r="E22" s="79"/>
      <c r="F22" s="79"/>
      <c r="G22" s="39">
        <f t="shared" si="1"/>
        <v>0</v>
      </c>
      <c r="H22" s="7"/>
      <c r="I22" s="7"/>
      <c r="J22" s="7"/>
      <c r="K22" s="7"/>
      <c r="L22" s="7"/>
      <c r="M22" s="7"/>
      <c r="N22" s="7"/>
      <c r="O22" s="7"/>
      <c r="P22" s="7"/>
      <c r="Q22" s="7"/>
      <c r="R22" s="7"/>
      <c r="S22" s="42">
        <f t="shared" si="4"/>
        <v>0.000101</v>
      </c>
      <c r="T22" s="42">
        <f t="shared" si="5"/>
        <v>0</v>
      </c>
      <c r="U22" s="43">
        <f t="shared" si="6"/>
      </c>
      <c r="V22" s="8"/>
      <c r="W22" s="9">
        <f t="shared" si="7"/>
      </c>
    </row>
    <row r="23" spans="1:23" s="10" customFormat="1" ht="14.25" customHeight="1">
      <c r="A23" s="6"/>
      <c r="B23" s="46">
        <f t="shared" si="2"/>
        <v>43087</v>
      </c>
      <c r="C23" s="47" t="str">
        <f t="shared" si="0"/>
        <v>יום ב</v>
      </c>
      <c r="D23" s="92">
        <f t="shared" si="3"/>
        <v>0.3541666666666667</v>
      </c>
      <c r="E23" s="79"/>
      <c r="F23" s="79"/>
      <c r="G23" s="39">
        <f t="shared" si="1"/>
        <v>0</v>
      </c>
      <c r="H23" s="7"/>
      <c r="I23" s="7"/>
      <c r="J23" s="7"/>
      <c r="K23" s="7"/>
      <c r="L23" s="7"/>
      <c r="M23" s="7"/>
      <c r="N23" s="7"/>
      <c r="O23" s="7"/>
      <c r="P23" s="7"/>
      <c r="Q23" s="7"/>
      <c r="R23" s="7"/>
      <c r="S23" s="42">
        <f t="shared" si="4"/>
        <v>0.000101</v>
      </c>
      <c r="T23" s="42">
        <f t="shared" si="5"/>
        <v>0</v>
      </c>
      <c r="U23" s="43">
        <f t="shared" si="6"/>
      </c>
      <c r="V23" s="8"/>
      <c r="W23" s="9">
        <f t="shared" si="7"/>
      </c>
    </row>
    <row r="24" spans="1:23" s="10" customFormat="1" ht="14.25" customHeight="1">
      <c r="A24" s="6"/>
      <c r="B24" s="46">
        <f t="shared" si="2"/>
        <v>43088</v>
      </c>
      <c r="C24" s="47" t="str">
        <f t="shared" si="0"/>
        <v>יום ג</v>
      </c>
      <c r="D24" s="92">
        <f t="shared" si="3"/>
        <v>0.3541666666666667</v>
      </c>
      <c r="E24" s="79"/>
      <c r="F24" s="79"/>
      <c r="G24" s="39">
        <f t="shared" si="1"/>
        <v>0</v>
      </c>
      <c r="H24" s="7"/>
      <c r="I24" s="7"/>
      <c r="J24" s="7"/>
      <c r="K24" s="7"/>
      <c r="L24" s="7"/>
      <c r="M24" s="7"/>
      <c r="N24" s="7"/>
      <c r="O24" s="7"/>
      <c r="P24" s="7"/>
      <c r="Q24" s="7"/>
      <c r="R24" s="7"/>
      <c r="S24" s="42">
        <f t="shared" si="4"/>
        <v>0.000101</v>
      </c>
      <c r="T24" s="42">
        <f t="shared" si="5"/>
        <v>0</v>
      </c>
      <c r="U24" s="43">
        <f t="shared" si="6"/>
      </c>
      <c r="V24" s="8"/>
      <c r="W24" s="9">
        <f t="shared" si="7"/>
      </c>
    </row>
    <row r="25" spans="1:23" s="10" customFormat="1" ht="14.25" customHeight="1">
      <c r="A25" s="6"/>
      <c r="B25" s="46">
        <f t="shared" si="2"/>
        <v>43089</v>
      </c>
      <c r="C25" s="47" t="str">
        <f t="shared" si="0"/>
        <v>יום ד</v>
      </c>
      <c r="D25" s="92">
        <f t="shared" si="3"/>
        <v>0.3541666666666667</v>
      </c>
      <c r="E25" s="79"/>
      <c r="F25" s="79"/>
      <c r="G25" s="39">
        <f t="shared" si="1"/>
        <v>0</v>
      </c>
      <c r="H25" s="7"/>
      <c r="I25" s="7"/>
      <c r="J25" s="7"/>
      <c r="K25" s="7"/>
      <c r="L25" s="7"/>
      <c r="M25" s="7"/>
      <c r="N25" s="7"/>
      <c r="O25" s="7"/>
      <c r="P25" s="7"/>
      <c r="Q25" s="7"/>
      <c r="R25" s="7"/>
      <c r="S25" s="42">
        <f t="shared" si="4"/>
        <v>0.000101</v>
      </c>
      <c r="T25" s="42">
        <f t="shared" si="5"/>
        <v>0</v>
      </c>
      <c r="U25" s="43">
        <f t="shared" si="6"/>
      </c>
      <c r="V25" s="8"/>
      <c r="W25" s="9">
        <f t="shared" si="7"/>
      </c>
    </row>
    <row r="26" spans="1:23" s="10" customFormat="1" ht="14.25" customHeight="1">
      <c r="A26" s="6"/>
      <c r="B26" s="46">
        <f t="shared" si="2"/>
        <v>43090</v>
      </c>
      <c r="C26" s="47" t="str">
        <f t="shared" si="0"/>
        <v>יום ה</v>
      </c>
      <c r="D26" s="92">
        <f t="shared" si="3"/>
        <v>0.3541666666666667</v>
      </c>
      <c r="E26" s="79"/>
      <c r="F26" s="79"/>
      <c r="G26" s="39">
        <f t="shared" si="1"/>
        <v>0</v>
      </c>
      <c r="H26" s="7"/>
      <c r="I26" s="7"/>
      <c r="J26" s="7"/>
      <c r="K26" s="7"/>
      <c r="L26" s="7"/>
      <c r="M26" s="7"/>
      <c r="N26" s="7"/>
      <c r="O26" s="7"/>
      <c r="P26" s="7"/>
      <c r="Q26" s="7"/>
      <c r="R26" s="7"/>
      <c r="S26" s="42">
        <f t="shared" si="4"/>
        <v>0.000101</v>
      </c>
      <c r="T26" s="42">
        <f t="shared" si="5"/>
        <v>0</v>
      </c>
      <c r="U26" s="43">
        <f t="shared" si="6"/>
      </c>
      <c r="V26" s="8"/>
      <c r="W26" s="9">
        <f t="shared" si="7"/>
      </c>
    </row>
    <row r="27" spans="1:23" s="10" customFormat="1" ht="14.25" customHeight="1">
      <c r="A27" s="6"/>
      <c r="B27" s="46">
        <f t="shared" si="2"/>
        <v>43091</v>
      </c>
      <c r="C27" s="47" t="str">
        <f t="shared" si="0"/>
        <v>יום ו</v>
      </c>
      <c r="D27" s="92">
        <f t="shared" si="3"/>
        <v>0</v>
      </c>
      <c r="E27" s="79"/>
      <c r="F27" s="79"/>
      <c r="G27" s="39">
        <f t="shared" si="1"/>
        <v>0</v>
      </c>
      <c r="H27" s="7"/>
      <c r="I27" s="7"/>
      <c r="J27" s="7"/>
      <c r="K27" s="7"/>
      <c r="L27" s="7"/>
      <c r="M27" s="7"/>
      <c r="N27" s="7"/>
      <c r="O27" s="7"/>
      <c r="P27" s="7"/>
      <c r="Q27" s="7"/>
      <c r="R27" s="7"/>
      <c r="S27" s="42">
        <f t="shared" si="4"/>
        <v>0.000101</v>
      </c>
      <c r="T27" s="42">
        <f t="shared" si="5"/>
        <v>0</v>
      </c>
      <c r="U27" s="43">
        <f t="shared" si="6"/>
      </c>
      <c r="V27" s="8"/>
      <c r="W27" s="9">
        <f t="shared" si="7"/>
      </c>
    </row>
    <row r="28" spans="1:23" s="10" customFormat="1" ht="14.25" customHeight="1">
      <c r="A28" s="6"/>
      <c r="B28" s="46">
        <f t="shared" si="2"/>
        <v>43092</v>
      </c>
      <c r="C28" s="47" t="str">
        <f t="shared" si="0"/>
        <v>שבת</v>
      </c>
      <c r="D28" s="92">
        <f t="shared" si="3"/>
        <v>0</v>
      </c>
      <c r="E28" s="79"/>
      <c r="F28" s="79"/>
      <c r="G28" s="39">
        <f t="shared" si="1"/>
        <v>0</v>
      </c>
      <c r="H28" s="7"/>
      <c r="I28" s="7"/>
      <c r="J28" s="7"/>
      <c r="K28" s="7"/>
      <c r="L28" s="7"/>
      <c r="M28" s="7"/>
      <c r="N28" s="7"/>
      <c r="O28" s="7"/>
      <c r="P28" s="7"/>
      <c r="Q28" s="7"/>
      <c r="R28" s="7"/>
      <c r="S28" s="42">
        <f t="shared" si="4"/>
        <v>0.000101</v>
      </c>
      <c r="T28" s="42">
        <f t="shared" si="5"/>
        <v>0</v>
      </c>
      <c r="U28" s="43">
        <f t="shared" si="6"/>
      </c>
      <c r="V28" s="8"/>
      <c r="W28" s="9">
        <f t="shared" si="7"/>
      </c>
    </row>
    <row r="29" spans="1:23" s="10" customFormat="1" ht="14.25" customHeight="1">
      <c r="A29" s="6"/>
      <c r="B29" s="46">
        <f t="shared" si="2"/>
        <v>43093</v>
      </c>
      <c r="C29" s="47" t="str">
        <f t="shared" si="0"/>
        <v>יום א</v>
      </c>
      <c r="D29" s="92">
        <f aca="true" t="shared" si="8" ref="D29:D35">IF(WEEKDAY(B29)=6,0,(IF(WEEKDAY(B29)=7,0,(IF(A29=$B$70,$D$51,(IF(A29=$B$71,0,(IF(OR(WEEKDAY(B29)=1,WEEKDAY(B29)=2,WEEKDAY(B29)=3,WEEKDAY(B29)=4,WEEKDAY(B29)=5),$D$50)))))))))</f>
        <v>0.3541666666666667</v>
      </c>
      <c r="E29" s="79"/>
      <c r="F29" s="79"/>
      <c r="G29" s="39">
        <f t="shared" si="1"/>
        <v>0</v>
      </c>
      <c r="H29" s="7"/>
      <c r="I29" s="7"/>
      <c r="J29" s="7"/>
      <c r="K29" s="7"/>
      <c r="L29" s="7"/>
      <c r="M29" s="7"/>
      <c r="N29" s="7"/>
      <c r="O29" s="7"/>
      <c r="P29" s="7"/>
      <c r="Q29" s="7"/>
      <c r="R29" s="7"/>
      <c r="S29" s="42">
        <f t="shared" si="4"/>
        <v>0.000101</v>
      </c>
      <c r="T29" s="42">
        <f t="shared" si="5"/>
        <v>0</v>
      </c>
      <c r="U29" s="43">
        <f t="shared" si="6"/>
      </c>
      <c r="V29" s="8"/>
      <c r="W29" s="9">
        <f t="shared" si="7"/>
      </c>
    </row>
    <row r="30" spans="1:23" s="10" customFormat="1" ht="14.25" customHeight="1">
      <c r="A30" s="6"/>
      <c r="B30" s="46">
        <f t="shared" si="2"/>
        <v>43094</v>
      </c>
      <c r="C30" s="47" t="str">
        <f t="shared" si="0"/>
        <v>יום ב</v>
      </c>
      <c r="D30" s="92">
        <f t="shared" si="8"/>
        <v>0.3541666666666667</v>
      </c>
      <c r="E30" s="79"/>
      <c r="F30" s="79"/>
      <c r="G30" s="39">
        <f t="shared" si="1"/>
        <v>0</v>
      </c>
      <c r="H30" s="7"/>
      <c r="I30" s="7"/>
      <c r="J30" s="7"/>
      <c r="K30" s="7"/>
      <c r="L30" s="7"/>
      <c r="M30" s="7"/>
      <c r="N30" s="7"/>
      <c r="O30" s="7"/>
      <c r="P30" s="7"/>
      <c r="Q30" s="7"/>
      <c r="R30" s="7"/>
      <c r="S30" s="42">
        <f t="shared" si="4"/>
        <v>0.000101</v>
      </c>
      <c r="T30" s="42">
        <f t="shared" si="5"/>
        <v>0</v>
      </c>
      <c r="U30" s="43">
        <f t="shared" si="6"/>
      </c>
      <c r="V30" s="8"/>
      <c r="W30" s="9">
        <f t="shared" si="7"/>
      </c>
    </row>
    <row r="31" spans="1:23" s="10" customFormat="1" ht="14.25" customHeight="1">
      <c r="A31" s="6"/>
      <c r="B31" s="46">
        <f t="shared" si="2"/>
        <v>43095</v>
      </c>
      <c r="C31" s="47" t="str">
        <f t="shared" si="0"/>
        <v>יום ג</v>
      </c>
      <c r="D31" s="92">
        <f t="shared" si="8"/>
        <v>0.3541666666666667</v>
      </c>
      <c r="E31" s="79"/>
      <c r="F31" s="79"/>
      <c r="G31" s="39">
        <f t="shared" si="1"/>
        <v>0</v>
      </c>
      <c r="H31" s="7"/>
      <c r="I31" s="7"/>
      <c r="J31" s="7"/>
      <c r="K31" s="7"/>
      <c r="L31" s="7"/>
      <c r="M31" s="7"/>
      <c r="N31" s="7"/>
      <c r="O31" s="7"/>
      <c r="P31" s="7"/>
      <c r="Q31" s="7"/>
      <c r="R31" s="7"/>
      <c r="S31" s="42">
        <f t="shared" si="4"/>
        <v>0.000101</v>
      </c>
      <c r="T31" s="42">
        <f t="shared" si="5"/>
        <v>0</v>
      </c>
      <c r="U31" s="43">
        <f t="shared" si="6"/>
      </c>
      <c r="V31" s="8"/>
      <c r="W31" s="9">
        <f t="shared" si="7"/>
      </c>
    </row>
    <row r="32" spans="1:23" s="10" customFormat="1" ht="14.25" customHeight="1">
      <c r="A32" s="6"/>
      <c r="B32" s="46">
        <f t="shared" si="2"/>
        <v>43096</v>
      </c>
      <c r="C32" s="47" t="str">
        <f t="shared" si="0"/>
        <v>יום ד</v>
      </c>
      <c r="D32" s="92">
        <f t="shared" si="8"/>
        <v>0.3541666666666667</v>
      </c>
      <c r="E32" s="79"/>
      <c r="F32" s="79"/>
      <c r="G32" s="39">
        <f t="shared" si="1"/>
        <v>0</v>
      </c>
      <c r="H32" s="7"/>
      <c r="I32" s="7"/>
      <c r="J32" s="7"/>
      <c r="K32" s="7"/>
      <c r="L32" s="7"/>
      <c r="M32" s="7"/>
      <c r="N32" s="7"/>
      <c r="O32" s="7"/>
      <c r="P32" s="7"/>
      <c r="Q32" s="7"/>
      <c r="R32" s="7"/>
      <c r="S32" s="42">
        <f t="shared" si="4"/>
        <v>0.000101</v>
      </c>
      <c r="T32" s="42">
        <f t="shared" si="5"/>
        <v>0</v>
      </c>
      <c r="U32" s="43">
        <f t="shared" si="6"/>
      </c>
      <c r="V32" s="8"/>
      <c r="W32" s="9">
        <f t="shared" si="7"/>
      </c>
    </row>
    <row r="33" spans="1:23" s="10" customFormat="1" ht="14.25" customHeight="1">
      <c r="A33" s="6"/>
      <c r="B33" s="46">
        <f t="shared" si="2"/>
        <v>43097</v>
      </c>
      <c r="C33" s="47" t="str">
        <f t="shared" si="0"/>
        <v>יום ה</v>
      </c>
      <c r="D33" s="92">
        <f t="shared" si="8"/>
        <v>0.3541666666666667</v>
      </c>
      <c r="E33" s="79"/>
      <c r="F33" s="79"/>
      <c r="G33" s="39">
        <f>IF(((TEXT($B$2,"mm"))-(TEXT(B33,"mm"))=0),IF(E33=0,0,(F33-E33)))</f>
        <v>0</v>
      </c>
      <c r="H33" s="7"/>
      <c r="I33" s="7"/>
      <c r="J33" s="7"/>
      <c r="K33" s="7"/>
      <c r="L33" s="7"/>
      <c r="M33" s="7"/>
      <c r="N33" s="7"/>
      <c r="O33" s="7"/>
      <c r="P33" s="7"/>
      <c r="Q33" s="7"/>
      <c r="R33" s="7"/>
      <c r="S33" s="42">
        <f t="shared" si="4"/>
        <v>0.000101</v>
      </c>
      <c r="T33" s="42">
        <f t="shared" si="5"/>
        <v>0</v>
      </c>
      <c r="U33" s="43">
        <f t="shared" si="6"/>
      </c>
      <c r="V33" s="8"/>
      <c r="W33" s="9">
        <f t="shared" si="7"/>
      </c>
    </row>
    <row r="34" spans="1:23" s="10" customFormat="1" ht="14.25" customHeight="1">
      <c r="A34" s="6"/>
      <c r="B34" s="46">
        <f t="shared" si="2"/>
        <v>43098</v>
      </c>
      <c r="C34" s="47" t="str">
        <f t="shared" si="0"/>
        <v>יום ו</v>
      </c>
      <c r="D34" s="92">
        <f t="shared" si="8"/>
        <v>0</v>
      </c>
      <c r="E34" s="79"/>
      <c r="F34" s="79"/>
      <c r="G34" s="39">
        <f>IF(((TEXT($B$2,"mm"))-(TEXT(B34,"mm"))=0),IF(E34=0,0,(F34-E34)))</f>
        <v>0</v>
      </c>
      <c r="H34" s="7"/>
      <c r="I34" s="7"/>
      <c r="J34" s="7"/>
      <c r="K34" s="7"/>
      <c r="L34" s="7"/>
      <c r="M34" s="7"/>
      <c r="N34" s="7"/>
      <c r="O34" s="7"/>
      <c r="P34" s="7"/>
      <c r="Q34" s="7"/>
      <c r="R34" s="7"/>
      <c r="S34" s="42">
        <f t="shared" si="4"/>
        <v>0.000101</v>
      </c>
      <c r="T34" s="42">
        <f>IF(((TEXT($B$2,"mm"))-(TEXT(B34,"mm"))=0),T33+(SUM(H34:R34)),T33)</f>
        <v>0</v>
      </c>
      <c r="U34" s="43">
        <f>IF(((TEXT($B$2,"mm"))-(TEXT(B34,"mm"))=0),IF(COUNTA(H34:R34,E34:F34)&gt;0,1,""),"")</f>
      </c>
      <c r="V34" s="8"/>
      <c r="W34" s="9">
        <f t="shared" si="7"/>
      </c>
    </row>
    <row r="35" spans="1:23" s="10" customFormat="1" ht="14.25" customHeight="1">
      <c r="A35" s="6"/>
      <c r="B35" s="46">
        <f t="shared" si="2"/>
        <v>43099</v>
      </c>
      <c r="C35" s="47" t="str">
        <f t="shared" si="0"/>
        <v>שבת</v>
      </c>
      <c r="D35" s="92">
        <f t="shared" si="8"/>
        <v>0</v>
      </c>
      <c r="E35" s="79"/>
      <c r="F35" s="79"/>
      <c r="G35" s="39">
        <f t="shared" si="1"/>
        <v>0</v>
      </c>
      <c r="H35" s="7"/>
      <c r="I35" s="7"/>
      <c r="J35" s="7"/>
      <c r="K35" s="7"/>
      <c r="L35" s="7"/>
      <c r="M35" s="7"/>
      <c r="N35" s="7"/>
      <c r="O35" s="7"/>
      <c r="P35" s="7"/>
      <c r="Q35" s="7"/>
      <c r="R35" s="7"/>
      <c r="S35" s="42">
        <f t="shared" si="4"/>
        <v>0.000101</v>
      </c>
      <c r="T35" s="42">
        <f t="shared" si="5"/>
        <v>0</v>
      </c>
      <c r="U35" s="43">
        <f>IF(((TEXT($B$2,"mm"))-(TEXT(B35,"mm"))=0),IF(COUNTA(H35:R35,E35:F35)&gt;0,1,""),"")</f>
      </c>
      <c r="V35" s="8"/>
      <c r="W35" s="9">
        <f t="shared" si="7"/>
      </c>
    </row>
    <row r="36" spans="1:23" s="10" customFormat="1" ht="14.25" customHeight="1" thickBot="1">
      <c r="A36" s="6"/>
      <c r="B36" s="46">
        <f t="shared" si="2"/>
        <v>43100</v>
      </c>
      <c r="C36" s="47" t="str">
        <f t="shared" si="0"/>
        <v>יום א</v>
      </c>
      <c r="D36" s="92">
        <f>IF(WEEKDAY(B36)=6,0,(IF(WEEKDAY(B36)=7,0,(IF(A36=$B$70,$D$51,(IF(A36=$B$71,0,(IF(OR(WEEKDAY(B36)=1,WEEKDAY(B36)=2,WEEKDAY(B36)=3,WEEKDAY(B36)=4,WEEKDAY(B36)=5),$D$50)))))))))</f>
        <v>0.3541666666666667</v>
      </c>
      <c r="E36" s="79"/>
      <c r="F36" s="79"/>
      <c r="G36" s="39">
        <f t="shared" si="1"/>
        <v>0</v>
      </c>
      <c r="H36" s="7"/>
      <c r="I36" s="7"/>
      <c r="J36" s="7"/>
      <c r="K36" s="7"/>
      <c r="L36" s="7"/>
      <c r="M36" s="7"/>
      <c r="N36" s="7"/>
      <c r="O36" s="7"/>
      <c r="P36" s="7"/>
      <c r="Q36" s="7"/>
      <c r="R36" s="7"/>
      <c r="S36" s="42">
        <f t="shared" si="4"/>
        <v>0.000101</v>
      </c>
      <c r="T36" s="42">
        <f t="shared" si="5"/>
        <v>0</v>
      </c>
      <c r="U36" s="43">
        <f>IF(((TEXT($B$2,"mm"))-(TEXT(B36,"mm"))=0),IF(COUNTA(H36:R36,E36:F36)&gt;0,1,""),"")</f>
      </c>
      <c r="V36" s="8"/>
      <c r="W36" s="9">
        <f t="shared" si="7"/>
      </c>
    </row>
    <row r="37" spans="1:22" s="26" customFormat="1" ht="24.75" customHeight="1" thickBot="1">
      <c r="A37" s="18"/>
      <c r="B37" s="19"/>
      <c r="C37" s="20"/>
      <c r="D37" s="21">
        <f>SUM(D6:D36)</f>
        <v>7.437500000000002</v>
      </c>
      <c r="E37" s="38"/>
      <c r="F37" s="38"/>
      <c r="G37" s="23">
        <f>SUM(G6:G36)</f>
        <v>0</v>
      </c>
      <c r="H37" s="95">
        <f aca="true" t="shared" si="9" ref="H37:R37">SUM(H6:H36)</f>
        <v>0</v>
      </c>
      <c r="I37" s="23">
        <f t="shared" si="9"/>
        <v>0</v>
      </c>
      <c r="J37" s="23">
        <f t="shared" si="9"/>
        <v>0</v>
      </c>
      <c r="K37" s="23">
        <f t="shared" si="9"/>
        <v>0</v>
      </c>
      <c r="L37" s="23">
        <f t="shared" si="9"/>
        <v>0</v>
      </c>
      <c r="M37" s="23">
        <f t="shared" si="9"/>
        <v>0</v>
      </c>
      <c r="N37" s="21">
        <f t="shared" si="9"/>
        <v>0</v>
      </c>
      <c r="O37" s="24">
        <f t="shared" si="9"/>
        <v>0</v>
      </c>
      <c r="P37" s="23">
        <f t="shared" si="9"/>
        <v>0</v>
      </c>
      <c r="Q37" s="23">
        <f t="shared" si="9"/>
        <v>0</v>
      </c>
      <c r="R37" s="22">
        <f t="shared" si="9"/>
        <v>0</v>
      </c>
      <c r="S37" s="75"/>
      <c r="T37" s="21">
        <f>T36</f>
        <v>0</v>
      </c>
      <c r="U37" s="25">
        <f>SUM(U6:U36)</f>
        <v>0</v>
      </c>
      <c r="V37" s="25">
        <f>COUNTA(V6:V36)</f>
        <v>0</v>
      </c>
    </row>
    <row r="38" spans="1:23" s="26" customFormat="1" ht="24.75" customHeight="1" thickBot="1">
      <c r="A38" s="119" t="s">
        <v>53</v>
      </c>
      <c r="B38" s="120"/>
      <c r="C38" s="120"/>
      <c r="D38" s="120"/>
      <c r="E38" s="120"/>
      <c r="F38" s="121"/>
      <c r="G38" s="83"/>
      <c r="H38" s="94">
        <f>H37/(MAX(D37,T37))</f>
        <v>0</v>
      </c>
      <c r="I38" s="94">
        <f>I37/(MAX(D37,T37))</f>
        <v>0</v>
      </c>
      <c r="J38" s="94">
        <f>J37/(MAX(D37,T37))</f>
        <v>0</v>
      </c>
      <c r="K38" s="94">
        <f>K37/(MAX(D37,T37))</f>
        <v>0</v>
      </c>
      <c r="L38" s="94">
        <f>L37/(MAX(D37,T37))</f>
        <v>0</v>
      </c>
      <c r="M38" s="94">
        <f>M37/(MAX(D37,T37))</f>
        <v>0</v>
      </c>
      <c r="N38" s="94">
        <f>N37/(MAX(D37,T37))</f>
        <v>0</v>
      </c>
      <c r="O38" s="87"/>
      <c r="P38" s="87"/>
      <c r="Q38" s="87"/>
      <c r="R38" s="87"/>
      <c r="S38" s="87"/>
      <c r="T38" s="87"/>
      <c r="U38" s="87"/>
      <c r="V38" s="87"/>
      <c r="W38" s="87"/>
    </row>
    <row r="39" spans="1:23" s="26" customFormat="1" ht="24.75" customHeight="1" thickBot="1">
      <c r="A39" s="84" t="s">
        <v>56</v>
      </c>
      <c r="B39" s="88"/>
      <c r="C39" s="84"/>
      <c r="D39" s="84"/>
      <c r="E39" s="84"/>
      <c r="F39" s="89">
        <f>(MAX(D37,T37))</f>
        <v>7.437500000000002</v>
      </c>
      <c r="G39" s="85"/>
      <c r="H39" s="86"/>
      <c r="I39" s="86"/>
      <c r="J39" s="86"/>
      <c r="K39" s="86"/>
      <c r="L39" s="87"/>
      <c r="M39" s="87"/>
      <c r="N39" s="87"/>
      <c r="O39" s="87"/>
      <c r="P39" s="87"/>
      <c r="Q39" s="87"/>
      <c r="R39" s="87"/>
      <c r="S39" s="87"/>
      <c r="T39" s="87"/>
      <c r="U39" s="87"/>
      <c r="V39" s="87"/>
      <c r="W39" s="87"/>
    </row>
    <row r="40" spans="7:24" s="27" customFormat="1" ht="29.25" customHeight="1" thickBot="1">
      <c r="G40" s="122" t="str">
        <f>IF(G37=(H37+I37+J37+K37+L37+M37+N37),"בדיקה: מלוא שעות העבודה הוקצו למשימות ","אין התאמה בין שעות העבודה לשעות שהוקצו למשימות")</f>
        <v>בדיקה: מלוא שעות העבודה הוקצו למשימות </v>
      </c>
      <c r="H40" s="123"/>
      <c r="I40" s="123"/>
      <c r="J40" s="124"/>
      <c r="K40" s="86"/>
      <c r="L40" s="87"/>
      <c r="S40" s="125" t="s">
        <v>37</v>
      </c>
      <c r="T40" s="126"/>
      <c r="U40" s="127"/>
      <c r="V40" s="68">
        <f>IF(U37=0,0,V37/U37)</f>
        <v>0</v>
      </c>
      <c r="X40" s="28"/>
    </row>
    <row r="41" spans="1:4" s="29" customFormat="1" ht="21" customHeight="1" thickTop="1">
      <c r="A41" s="29" t="s">
        <v>28</v>
      </c>
      <c r="C41" s="30"/>
      <c r="D41" s="30"/>
    </row>
    <row r="42" spans="1:27" s="3" customFormat="1" ht="12">
      <c r="A42" s="9"/>
      <c r="B42" s="9"/>
      <c r="C42" s="31"/>
      <c r="D42" s="31"/>
      <c r="Y42" s="2"/>
      <c r="Z42" s="2"/>
      <c r="AA42" s="2"/>
    </row>
    <row r="43" spans="1:25" s="3" customFormat="1" ht="21" customHeight="1" thickBot="1">
      <c r="A43" s="70" t="s">
        <v>32</v>
      </c>
      <c r="B43" s="32"/>
      <c r="C43" s="102"/>
      <c r="D43" s="102"/>
      <c r="E43" s="102"/>
      <c r="F43" s="113" t="s">
        <v>46</v>
      </c>
      <c r="G43" s="114"/>
      <c r="H43" s="114"/>
      <c r="I43" s="102"/>
      <c r="J43" s="102"/>
      <c r="K43" s="102"/>
      <c r="L43" s="102"/>
      <c r="M43" s="32"/>
      <c r="W43" s="2"/>
      <c r="X43" s="2"/>
      <c r="Y43" s="2"/>
    </row>
    <row r="44" spans="1:25" s="3" customFormat="1" ht="21" customHeight="1" thickBot="1">
      <c r="A44" s="70" t="s">
        <v>44</v>
      </c>
      <c r="B44" s="32"/>
      <c r="C44" s="102"/>
      <c r="D44" s="102"/>
      <c r="E44" s="102"/>
      <c r="F44" s="113" t="s">
        <v>45</v>
      </c>
      <c r="G44" s="114"/>
      <c r="H44" s="114"/>
      <c r="I44" s="102"/>
      <c r="J44" s="102"/>
      <c r="K44" s="102"/>
      <c r="L44" s="102"/>
      <c r="M44" s="32"/>
      <c r="W44" s="2"/>
      <c r="X44" s="2"/>
      <c r="Y44" s="2"/>
    </row>
    <row r="45" spans="1:25" s="3" customFormat="1" ht="21" customHeight="1" thickBot="1">
      <c r="A45" s="70"/>
      <c r="B45" s="32" t="s">
        <v>33</v>
      </c>
      <c r="C45" s="102"/>
      <c r="D45" s="102"/>
      <c r="E45" s="102"/>
      <c r="F45" s="72"/>
      <c r="G45" s="71"/>
      <c r="H45" s="32" t="s">
        <v>33</v>
      </c>
      <c r="I45" s="102"/>
      <c r="J45" s="102"/>
      <c r="K45" s="102"/>
      <c r="L45" s="102"/>
      <c r="M45" s="32"/>
      <c r="N45" s="32"/>
      <c r="O45" s="73"/>
      <c r="P45" s="73"/>
      <c r="Q45" s="73"/>
      <c r="W45" s="2"/>
      <c r="X45" s="2"/>
      <c r="Y45" s="2"/>
    </row>
    <row r="46" spans="1:4" s="3" customFormat="1" ht="12">
      <c r="A46" s="9"/>
      <c r="B46" s="9"/>
      <c r="C46" s="31"/>
      <c r="D46" s="31"/>
    </row>
    <row r="47" spans="1:4" s="3" customFormat="1" ht="12">
      <c r="A47" s="9"/>
      <c r="B47" s="9"/>
      <c r="C47" s="31"/>
      <c r="D47" s="31"/>
    </row>
    <row r="48" spans="1:4" s="3" customFormat="1" ht="27" customHeight="1">
      <c r="A48" s="109" t="s">
        <v>29</v>
      </c>
      <c r="B48" s="110"/>
      <c r="C48" s="111"/>
      <c r="D48" s="64" t="s">
        <v>40</v>
      </c>
    </row>
    <row r="49" spans="1:16" s="3" customFormat="1" ht="26.25" customHeight="1">
      <c r="A49" s="106" t="s">
        <v>39</v>
      </c>
      <c r="B49" s="107"/>
      <c r="C49" s="108"/>
      <c r="D49" s="63">
        <v>1</v>
      </c>
      <c r="E49" s="112" t="s">
        <v>49</v>
      </c>
      <c r="F49" s="112"/>
      <c r="G49" s="112"/>
      <c r="H49" s="112"/>
      <c r="I49" s="67"/>
      <c r="P49" s="69"/>
    </row>
    <row r="50" spans="1:4" s="3" customFormat="1" ht="22.5" customHeight="1">
      <c r="A50" s="106" t="s">
        <v>34</v>
      </c>
      <c r="B50" s="107"/>
      <c r="C50" s="108"/>
      <c r="D50" s="74">
        <v>0.3541666666666667</v>
      </c>
    </row>
    <row r="51" spans="1:16" s="3" customFormat="1" ht="22.5" customHeight="1">
      <c r="A51" s="106" t="s">
        <v>47</v>
      </c>
      <c r="B51" s="107"/>
      <c r="C51" s="108"/>
      <c r="D51" s="7">
        <v>0.1875</v>
      </c>
      <c r="P51" s="69"/>
    </row>
    <row r="52" spans="1:4" s="3" customFormat="1" ht="12">
      <c r="A52" s="33"/>
      <c r="B52" s="9"/>
      <c r="C52" s="31"/>
      <c r="D52" s="31"/>
    </row>
    <row r="53" spans="1:4" s="3" customFormat="1" ht="12">
      <c r="A53" s="33"/>
      <c r="B53" s="9"/>
      <c r="C53" s="31"/>
      <c r="D53" s="31"/>
    </row>
    <row r="54" spans="1:4" s="3" customFormat="1" ht="12">
      <c r="A54" s="33"/>
      <c r="B54" s="9"/>
      <c r="C54" s="31"/>
      <c r="D54" s="31"/>
    </row>
    <row r="55" spans="1:4" s="3" customFormat="1" ht="12">
      <c r="A55" s="33"/>
      <c r="B55" s="9"/>
      <c r="C55" s="31"/>
      <c r="D55" s="31"/>
    </row>
    <row r="56" spans="1:4" s="3" customFormat="1" ht="12">
      <c r="A56" s="33"/>
      <c r="B56" s="9"/>
      <c r="C56" s="31"/>
      <c r="D56" s="31"/>
    </row>
    <row r="57" spans="1:4" s="35" customFormat="1" ht="12">
      <c r="A57" s="33"/>
      <c r="B57" s="96"/>
      <c r="C57" s="97"/>
      <c r="D57" s="97"/>
    </row>
    <row r="58" spans="1:4" s="35" customFormat="1" ht="12">
      <c r="A58" s="34" t="s">
        <v>48</v>
      </c>
      <c r="B58" s="96" t="s">
        <v>48</v>
      </c>
      <c r="C58" s="97"/>
      <c r="D58" s="97">
        <v>2017</v>
      </c>
    </row>
    <row r="59" spans="1:4" s="35" customFormat="1" ht="12">
      <c r="A59" s="34"/>
      <c r="B59" s="96"/>
      <c r="C59" s="97"/>
      <c r="D59" s="97"/>
    </row>
    <row r="60" spans="1:4" s="3" customFormat="1" ht="12">
      <c r="A60" s="100"/>
      <c r="B60" s="96" t="s">
        <v>42</v>
      </c>
      <c r="C60" s="97"/>
      <c r="D60" s="97"/>
    </row>
    <row r="61" spans="1:15" s="3" customFormat="1" ht="12">
      <c r="A61" s="100"/>
      <c r="B61" s="96"/>
      <c r="C61" s="97"/>
      <c r="D61" s="97"/>
      <c r="K61" s="9"/>
      <c r="L61" s="9"/>
      <c r="M61" s="9"/>
      <c r="N61" s="9"/>
      <c r="O61" s="9"/>
    </row>
    <row r="62" spans="1:4" s="9" customFormat="1" ht="12">
      <c r="A62" s="100"/>
      <c r="B62" s="96"/>
      <c r="C62" s="98"/>
      <c r="D62" s="98"/>
    </row>
    <row r="63" spans="1:4" s="9" customFormat="1" ht="12">
      <c r="A63" s="100"/>
      <c r="B63" s="33" t="s">
        <v>3</v>
      </c>
      <c r="C63" s="98"/>
      <c r="D63" s="98"/>
    </row>
    <row r="64" spans="1:4" s="9" customFormat="1" ht="12">
      <c r="A64" s="100"/>
      <c r="B64" s="33" t="s">
        <v>4</v>
      </c>
      <c r="C64" s="98"/>
      <c r="D64" s="98"/>
    </row>
    <row r="65" spans="1:4" s="9" customFormat="1" ht="12">
      <c r="A65" s="100"/>
      <c r="B65" s="33" t="s">
        <v>5</v>
      </c>
      <c r="C65" s="98"/>
      <c r="D65" s="98"/>
    </row>
    <row r="66" spans="1:4" s="9" customFormat="1" ht="12">
      <c r="A66" s="100"/>
      <c r="B66" s="33" t="s">
        <v>6</v>
      </c>
      <c r="C66" s="98"/>
      <c r="D66" s="98"/>
    </row>
    <row r="67" spans="1:4" s="9" customFormat="1" ht="12">
      <c r="A67" s="100"/>
      <c r="B67" s="33" t="s">
        <v>7</v>
      </c>
      <c r="C67" s="98"/>
      <c r="D67" s="98"/>
    </row>
    <row r="68" spans="1:4" s="9" customFormat="1" ht="12">
      <c r="A68" s="100"/>
      <c r="B68" s="33" t="s">
        <v>8</v>
      </c>
      <c r="C68" s="98"/>
      <c r="D68" s="98"/>
    </row>
    <row r="69" spans="1:4" s="9" customFormat="1" ht="12">
      <c r="A69" s="100"/>
      <c r="B69" s="33" t="s">
        <v>9</v>
      </c>
      <c r="C69" s="98"/>
      <c r="D69" s="98"/>
    </row>
    <row r="70" spans="1:4" s="9" customFormat="1" ht="12">
      <c r="A70" s="100"/>
      <c r="B70" s="33" t="s">
        <v>22</v>
      </c>
      <c r="C70" s="98"/>
      <c r="D70" s="98"/>
    </row>
    <row r="71" spans="1:4" s="9" customFormat="1" ht="12">
      <c r="A71" s="100"/>
      <c r="B71" s="33" t="s">
        <v>51</v>
      </c>
      <c r="C71" s="98"/>
      <c r="D71" s="98"/>
    </row>
    <row r="72" spans="1:4" s="9" customFormat="1" ht="12">
      <c r="A72" s="100"/>
      <c r="B72" s="34"/>
      <c r="C72" s="98"/>
      <c r="D72" s="98"/>
    </row>
    <row r="73" spans="1:4" s="96" customFormat="1" ht="12">
      <c r="A73" s="34"/>
      <c r="B73" s="34" t="s">
        <v>27</v>
      </c>
      <c r="C73" s="98"/>
      <c r="D73" s="98"/>
    </row>
    <row r="74" spans="1:4" s="96" customFormat="1" ht="12">
      <c r="A74" s="34"/>
      <c r="B74" s="34"/>
      <c r="C74" s="98"/>
      <c r="D74" s="98"/>
    </row>
    <row r="75" spans="1:4" s="96" customFormat="1" ht="12">
      <c r="A75" s="34"/>
      <c r="B75" s="34">
        <v>39448</v>
      </c>
      <c r="C75" s="98"/>
      <c r="D75" s="98"/>
    </row>
    <row r="76" spans="1:4" s="96" customFormat="1" ht="12">
      <c r="A76" s="34"/>
      <c r="B76" s="34">
        <v>39479</v>
      </c>
      <c r="C76" s="98"/>
      <c r="D76" s="98"/>
    </row>
    <row r="77" spans="1:4" s="96" customFormat="1" ht="12">
      <c r="A77" s="34"/>
      <c r="B77" s="34">
        <v>39508</v>
      </c>
      <c r="C77" s="98"/>
      <c r="D77" s="98"/>
    </row>
    <row r="78" spans="1:4" s="96" customFormat="1" ht="12">
      <c r="A78" s="34"/>
      <c r="B78" s="34">
        <v>39539</v>
      </c>
      <c r="C78" s="98"/>
      <c r="D78" s="98"/>
    </row>
    <row r="79" spans="1:4" s="96" customFormat="1" ht="12">
      <c r="A79" s="34"/>
      <c r="B79" s="34">
        <v>39569</v>
      </c>
      <c r="C79" s="98"/>
      <c r="D79" s="98"/>
    </row>
    <row r="80" spans="1:4" s="96" customFormat="1" ht="12">
      <c r="A80" s="34"/>
      <c r="B80" s="34">
        <v>39600</v>
      </c>
      <c r="C80" s="98"/>
      <c r="D80" s="98"/>
    </row>
    <row r="81" spans="1:4" s="96" customFormat="1" ht="12">
      <c r="A81" s="34"/>
      <c r="B81" s="34">
        <v>39630</v>
      </c>
      <c r="C81" s="98"/>
      <c r="D81" s="98"/>
    </row>
    <row r="82" spans="1:4" s="96" customFormat="1" ht="12">
      <c r="A82" s="34"/>
      <c r="B82" s="34">
        <v>39661</v>
      </c>
      <c r="C82" s="98"/>
      <c r="D82" s="98"/>
    </row>
    <row r="83" spans="1:4" s="96" customFormat="1" ht="12">
      <c r="A83" s="34"/>
      <c r="B83" s="34">
        <v>39692</v>
      </c>
      <c r="C83" s="98"/>
      <c r="D83" s="98"/>
    </row>
    <row r="84" spans="1:4" s="96" customFormat="1" ht="12">
      <c r="A84" s="34"/>
      <c r="B84" s="34">
        <v>39722</v>
      </c>
      <c r="C84" s="98"/>
      <c r="D84" s="98"/>
    </row>
    <row r="85" spans="1:4" s="96" customFormat="1" ht="12">
      <c r="A85" s="34"/>
      <c r="B85" s="34">
        <v>39753</v>
      </c>
      <c r="C85" s="98"/>
      <c r="D85" s="98"/>
    </row>
    <row r="86" spans="1:4" s="96" customFormat="1" ht="12">
      <c r="A86" s="34"/>
      <c r="B86" s="34">
        <v>39783</v>
      </c>
      <c r="C86" s="98"/>
      <c r="D86" s="98"/>
    </row>
    <row r="87" spans="1:4" s="96" customFormat="1" ht="12">
      <c r="A87" s="34"/>
      <c r="B87" s="34">
        <v>39814</v>
      </c>
      <c r="C87" s="98"/>
      <c r="D87" s="98"/>
    </row>
    <row r="88" spans="1:4" s="96" customFormat="1" ht="12">
      <c r="A88" s="34"/>
      <c r="B88" s="34">
        <v>39845</v>
      </c>
      <c r="C88" s="98"/>
      <c r="D88" s="98"/>
    </row>
    <row r="89" spans="1:4" s="96" customFormat="1" ht="12">
      <c r="A89" s="34"/>
      <c r="B89" s="34">
        <v>39873</v>
      </c>
      <c r="C89" s="98"/>
      <c r="D89" s="98"/>
    </row>
    <row r="90" spans="1:4" s="96" customFormat="1" ht="12">
      <c r="A90" s="34"/>
      <c r="B90" s="34">
        <v>39904</v>
      </c>
      <c r="C90" s="98"/>
      <c r="D90" s="98"/>
    </row>
    <row r="91" spans="1:4" s="96" customFormat="1" ht="12">
      <c r="A91" s="34"/>
      <c r="B91" s="34">
        <v>39934</v>
      </c>
      <c r="C91" s="98"/>
      <c r="D91" s="98"/>
    </row>
    <row r="92" spans="1:4" s="96" customFormat="1" ht="12">
      <c r="A92" s="34"/>
      <c r="B92" s="34">
        <v>39965</v>
      </c>
      <c r="C92" s="98"/>
      <c r="D92" s="98"/>
    </row>
    <row r="93" spans="1:4" s="96" customFormat="1" ht="12">
      <c r="A93" s="34"/>
      <c r="B93" s="34">
        <v>39995</v>
      </c>
      <c r="C93" s="98"/>
      <c r="D93" s="98"/>
    </row>
    <row r="94" spans="1:4" s="96" customFormat="1" ht="12">
      <c r="A94" s="34"/>
      <c r="B94" s="34">
        <v>40026</v>
      </c>
      <c r="C94" s="98"/>
      <c r="D94" s="98"/>
    </row>
    <row r="95" spans="1:4" s="96" customFormat="1" ht="12">
      <c r="A95" s="34"/>
      <c r="B95" s="34">
        <v>40057</v>
      </c>
      <c r="C95" s="98"/>
      <c r="D95" s="98"/>
    </row>
    <row r="96" spans="1:4" s="96" customFormat="1" ht="12">
      <c r="A96" s="34"/>
      <c r="B96" s="34">
        <v>40087</v>
      </c>
      <c r="C96" s="98"/>
      <c r="D96" s="98"/>
    </row>
    <row r="97" spans="1:4" s="96" customFormat="1" ht="12">
      <c r="A97" s="34"/>
      <c r="B97" s="34">
        <v>40118</v>
      </c>
      <c r="C97" s="98"/>
      <c r="D97" s="98"/>
    </row>
    <row r="98" spans="1:4" s="96" customFormat="1" ht="12">
      <c r="A98" s="34"/>
      <c r="B98" s="34">
        <v>40148</v>
      </c>
      <c r="C98" s="98"/>
      <c r="D98" s="98"/>
    </row>
    <row r="99" spans="1:4" s="96" customFormat="1" ht="12">
      <c r="A99" s="34"/>
      <c r="B99" s="34">
        <v>40179</v>
      </c>
      <c r="C99" s="98"/>
      <c r="D99" s="98"/>
    </row>
    <row r="100" spans="1:4" s="96" customFormat="1" ht="12">
      <c r="A100" s="34"/>
      <c r="B100" s="34">
        <v>40210</v>
      </c>
      <c r="C100" s="98"/>
      <c r="D100" s="98"/>
    </row>
    <row r="101" spans="1:4" s="96" customFormat="1" ht="12">
      <c r="A101" s="34"/>
      <c r="B101" s="34">
        <v>40238</v>
      </c>
      <c r="C101" s="98"/>
      <c r="D101" s="98"/>
    </row>
    <row r="102" spans="1:4" s="96" customFormat="1" ht="12">
      <c r="A102" s="34"/>
      <c r="B102" s="34">
        <v>40269</v>
      </c>
      <c r="C102" s="98"/>
      <c r="D102" s="98"/>
    </row>
    <row r="103" spans="1:4" s="96" customFormat="1" ht="12">
      <c r="A103" s="34"/>
      <c r="B103" s="34">
        <v>40299</v>
      </c>
      <c r="C103" s="98"/>
      <c r="D103" s="98"/>
    </row>
    <row r="104" spans="1:4" s="96" customFormat="1" ht="12">
      <c r="A104" s="34"/>
      <c r="B104" s="34">
        <v>40330</v>
      </c>
      <c r="C104" s="98"/>
      <c r="D104" s="98"/>
    </row>
    <row r="105" spans="1:4" s="96" customFormat="1" ht="12">
      <c r="A105" s="34"/>
      <c r="B105" s="34">
        <v>40360</v>
      </c>
      <c r="C105" s="98"/>
      <c r="D105" s="98"/>
    </row>
    <row r="106" spans="1:4" s="96" customFormat="1" ht="12">
      <c r="A106" s="34"/>
      <c r="B106" s="34">
        <v>40391</v>
      </c>
      <c r="C106" s="98"/>
      <c r="D106" s="98"/>
    </row>
    <row r="107" spans="1:4" s="96" customFormat="1" ht="12">
      <c r="A107" s="34"/>
      <c r="B107" s="34">
        <v>40422</v>
      </c>
      <c r="C107" s="98"/>
      <c r="D107" s="98"/>
    </row>
    <row r="108" spans="1:4" s="96" customFormat="1" ht="12">
      <c r="A108" s="34"/>
      <c r="B108" s="34">
        <v>40452</v>
      </c>
      <c r="C108" s="98"/>
      <c r="D108" s="98"/>
    </row>
    <row r="109" spans="1:4" s="96" customFormat="1" ht="12">
      <c r="A109" s="34"/>
      <c r="B109" s="34">
        <v>40483</v>
      </c>
      <c r="C109" s="98"/>
      <c r="D109" s="98"/>
    </row>
    <row r="110" spans="1:4" s="96" customFormat="1" ht="12">
      <c r="A110" s="34"/>
      <c r="B110" s="34">
        <v>40513</v>
      </c>
      <c r="C110" s="98"/>
      <c r="D110" s="98"/>
    </row>
    <row r="111" spans="1:4" s="96" customFormat="1" ht="12">
      <c r="A111" s="34"/>
      <c r="B111" s="34">
        <v>40544</v>
      </c>
      <c r="C111" s="98"/>
      <c r="D111" s="98"/>
    </row>
    <row r="112" spans="1:4" s="96" customFormat="1" ht="12">
      <c r="A112" s="34"/>
      <c r="B112" s="34">
        <v>40575</v>
      </c>
      <c r="C112" s="98"/>
      <c r="D112" s="98"/>
    </row>
    <row r="113" spans="1:4" s="96" customFormat="1" ht="12">
      <c r="A113" s="34"/>
      <c r="B113" s="34">
        <v>40603</v>
      </c>
      <c r="C113" s="98"/>
      <c r="D113" s="98"/>
    </row>
    <row r="114" spans="1:4" s="96" customFormat="1" ht="12">
      <c r="A114" s="34"/>
      <c r="B114" s="34">
        <v>40634</v>
      </c>
      <c r="C114" s="98"/>
      <c r="D114" s="98"/>
    </row>
    <row r="115" spans="1:4" s="96" customFormat="1" ht="12">
      <c r="A115" s="34"/>
      <c r="B115" s="34">
        <v>40664</v>
      </c>
      <c r="C115" s="98"/>
      <c r="D115" s="98"/>
    </row>
    <row r="116" spans="1:4" s="96" customFormat="1" ht="12">
      <c r="A116" s="34"/>
      <c r="B116" s="34">
        <v>40695</v>
      </c>
      <c r="C116" s="98"/>
      <c r="D116" s="98"/>
    </row>
    <row r="117" spans="1:4" s="96" customFormat="1" ht="12">
      <c r="A117" s="34"/>
      <c r="B117" s="34">
        <v>40725</v>
      </c>
      <c r="C117" s="98"/>
      <c r="D117" s="98"/>
    </row>
    <row r="118" spans="1:4" s="96" customFormat="1" ht="12">
      <c r="A118" s="34"/>
      <c r="B118" s="34">
        <v>40756</v>
      </c>
      <c r="C118" s="98"/>
      <c r="D118" s="98"/>
    </row>
    <row r="119" spans="1:4" s="96" customFormat="1" ht="12">
      <c r="A119" s="34"/>
      <c r="B119" s="34">
        <v>40787</v>
      </c>
      <c r="C119" s="98"/>
      <c r="D119" s="98"/>
    </row>
    <row r="120" spans="2:4" s="96" customFormat="1" ht="12">
      <c r="B120" s="34">
        <v>40817</v>
      </c>
      <c r="C120" s="98"/>
      <c r="D120" s="98"/>
    </row>
    <row r="121" spans="2:4" s="96" customFormat="1" ht="12">
      <c r="B121" s="34">
        <v>40848</v>
      </c>
      <c r="C121" s="98"/>
      <c r="D121" s="98"/>
    </row>
    <row r="122" spans="2:4" s="96" customFormat="1" ht="12">
      <c r="B122" s="34">
        <v>40878</v>
      </c>
      <c r="C122" s="98"/>
      <c r="D122" s="98"/>
    </row>
    <row r="123" spans="2:4" s="96" customFormat="1" ht="12">
      <c r="B123" s="34">
        <v>40909</v>
      </c>
      <c r="C123" s="98"/>
      <c r="D123" s="98"/>
    </row>
    <row r="124" spans="2:4" s="96" customFormat="1" ht="12">
      <c r="B124" s="34">
        <v>40940</v>
      </c>
      <c r="C124" s="98"/>
      <c r="D124" s="98"/>
    </row>
    <row r="125" spans="2:4" s="96" customFormat="1" ht="12">
      <c r="B125" s="34">
        <v>40969</v>
      </c>
      <c r="C125" s="98"/>
      <c r="D125" s="98"/>
    </row>
    <row r="126" spans="2:4" s="96" customFormat="1" ht="12">
      <c r="B126" s="34">
        <v>41000</v>
      </c>
      <c r="C126" s="98"/>
      <c r="D126" s="98"/>
    </row>
    <row r="127" spans="2:4" s="96" customFormat="1" ht="12">
      <c r="B127" s="34">
        <v>41030</v>
      </c>
      <c r="C127" s="98"/>
      <c r="D127" s="98"/>
    </row>
    <row r="128" spans="2:4" s="96" customFormat="1" ht="12">
      <c r="B128" s="34">
        <v>41061</v>
      </c>
      <c r="C128" s="98"/>
      <c r="D128" s="98"/>
    </row>
    <row r="129" spans="2:4" s="96" customFormat="1" ht="12">
      <c r="B129" s="34">
        <v>41091</v>
      </c>
      <c r="C129" s="98"/>
      <c r="D129" s="98"/>
    </row>
    <row r="130" spans="2:4" s="96" customFormat="1" ht="12">
      <c r="B130" s="34">
        <v>41122</v>
      </c>
      <c r="C130" s="98"/>
      <c r="D130" s="98"/>
    </row>
    <row r="131" spans="2:4" s="96" customFormat="1" ht="12">
      <c r="B131" s="34">
        <v>41153</v>
      </c>
      <c r="C131" s="98"/>
      <c r="D131" s="98"/>
    </row>
    <row r="132" spans="2:4" s="96" customFormat="1" ht="12">
      <c r="B132" s="34">
        <v>41183</v>
      </c>
      <c r="C132" s="98"/>
      <c r="D132" s="98"/>
    </row>
    <row r="133" spans="2:15" s="96" customFormat="1" ht="12">
      <c r="B133" s="34">
        <v>41214</v>
      </c>
      <c r="C133" s="98"/>
      <c r="D133" s="98"/>
      <c r="K133" s="35"/>
      <c r="L133" s="35"/>
      <c r="M133" s="35"/>
      <c r="N133" s="35"/>
      <c r="O133" s="35"/>
    </row>
    <row r="134" spans="2:4" s="35" customFormat="1" ht="12">
      <c r="B134" s="99">
        <v>41244</v>
      </c>
      <c r="C134" s="97"/>
      <c r="D134" s="97"/>
    </row>
    <row r="135" spans="3:4" s="35" customFormat="1" ht="12">
      <c r="C135" s="97"/>
      <c r="D135" s="97"/>
    </row>
    <row r="136" spans="2:4" ht="12">
      <c r="B136" s="35"/>
      <c r="C136" s="97"/>
      <c r="D136" s="97"/>
    </row>
    <row r="137" spans="2:4" ht="12">
      <c r="B137" s="35"/>
      <c r="C137" s="97"/>
      <c r="D137" s="97"/>
    </row>
    <row r="138" spans="2:4" ht="12">
      <c r="B138" s="35"/>
      <c r="C138" s="97"/>
      <c r="D138" s="97"/>
    </row>
    <row r="139" spans="2:4" ht="12">
      <c r="B139" s="35"/>
      <c r="C139" s="97"/>
      <c r="D139" s="97"/>
    </row>
    <row r="140" spans="2:4" ht="12">
      <c r="B140" s="35"/>
      <c r="C140" s="97"/>
      <c r="D140" s="97"/>
    </row>
    <row r="141" spans="2:4" ht="12">
      <c r="B141" s="35"/>
      <c r="C141" s="97"/>
      <c r="D141" s="97"/>
    </row>
    <row r="142" spans="2:4" ht="12">
      <c r="B142" s="35"/>
      <c r="C142" s="97"/>
      <c r="D142" s="97"/>
    </row>
    <row r="143" spans="2:4" ht="12">
      <c r="B143" s="35"/>
      <c r="C143" s="97"/>
      <c r="D143" s="97"/>
    </row>
    <row r="144" spans="2:4" ht="12">
      <c r="B144" s="35"/>
      <c r="C144" s="97"/>
      <c r="D144" s="97"/>
    </row>
    <row r="145" spans="2:4" ht="12">
      <c r="B145" s="35"/>
      <c r="C145" s="97"/>
      <c r="D145" s="97"/>
    </row>
    <row r="146" spans="2:4" ht="12">
      <c r="B146" s="35"/>
      <c r="C146" s="97"/>
      <c r="D146" s="97"/>
    </row>
    <row r="147" spans="2:4" ht="12">
      <c r="B147" s="35"/>
      <c r="C147" s="97"/>
      <c r="D147" s="97"/>
    </row>
    <row r="148" spans="2:4" ht="12">
      <c r="B148" s="35"/>
      <c r="C148" s="97"/>
      <c r="D148" s="97"/>
    </row>
    <row r="149" spans="2:4" ht="12">
      <c r="B149" s="35"/>
      <c r="C149" s="97"/>
      <c r="D149" s="97"/>
    </row>
    <row r="150" spans="2:4" ht="12">
      <c r="B150" s="35"/>
      <c r="C150" s="97"/>
      <c r="D150" s="97"/>
    </row>
    <row r="151" spans="2:4" ht="12">
      <c r="B151" s="35"/>
      <c r="C151" s="97"/>
      <c r="D151" s="97"/>
    </row>
    <row r="152" spans="2:4" ht="12">
      <c r="B152" s="35"/>
      <c r="C152" s="97"/>
      <c r="D152" s="97"/>
    </row>
    <row r="153" spans="2:4" ht="12">
      <c r="B153" s="35"/>
      <c r="C153" s="97"/>
      <c r="D153" s="97"/>
    </row>
    <row r="154" spans="2:4" ht="12">
      <c r="B154" s="35"/>
      <c r="C154" s="97"/>
      <c r="D154" s="97"/>
    </row>
    <row r="155" spans="2:4" ht="12">
      <c r="B155" s="35"/>
      <c r="C155" s="97"/>
      <c r="D155" s="97"/>
    </row>
    <row r="156" spans="2:4" ht="12">
      <c r="B156" s="35"/>
      <c r="C156" s="97"/>
      <c r="D156" s="97"/>
    </row>
    <row r="157" spans="2:4" ht="12">
      <c r="B157" s="35"/>
      <c r="C157" s="97"/>
      <c r="D157" s="97"/>
    </row>
    <row r="158" spans="2:4" ht="12">
      <c r="B158" s="35"/>
      <c r="C158" s="97"/>
      <c r="D158" s="97"/>
    </row>
    <row r="159" spans="2:4" ht="12">
      <c r="B159" s="35"/>
      <c r="C159" s="97"/>
      <c r="D159" s="97"/>
    </row>
    <row r="160" spans="2:4" ht="12">
      <c r="B160" s="35"/>
      <c r="C160" s="97"/>
      <c r="D160" s="97"/>
    </row>
    <row r="161" spans="2:4" ht="12">
      <c r="B161" s="35"/>
      <c r="C161" s="97"/>
      <c r="D161" s="97"/>
    </row>
    <row r="162" spans="2:4" ht="12">
      <c r="B162" s="35"/>
      <c r="C162" s="97"/>
      <c r="D162" s="97"/>
    </row>
    <row r="163" spans="2:4" ht="12">
      <c r="B163" s="35"/>
      <c r="C163" s="97"/>
      <c r="D163" s="97"/>
    </row>
  </sheetData>
  <sheetProtection password="CAD0" sheet="1" objects="1" scenarios="1"/>
  <mergeCells count="26">
    <mergeCell ref="E4:G4"/>
    <mergeCell ref="H4:N4"/>
    <mergeCell ref="C43:E43"/>
    <mergeCell ref="F43:H43"/>
    <mergeCell ref="A38:F38"/>
    <mergeCell ref="G40:J40"/>
    <mergeCell ref="C44:E44"/>
    <mergeCell ref="F44:H44"/>
    <mergeCell ref="I44:L44"/>
    <mergeCell ref="S2:T2"/>
    <mergeCell ref="F2:G2"/>
    <mergeCell ref="H2:I2"/>
    <mergeCell ref="L2:M2"/>
    <mergeCell ref="N2:O2"/>
    <mergeCell ref="O4:R4"/>
    <mergeCell ref="A4:D4"/>
    <mergeCell ref="Q2:R2"/>
    <mergeCell ref="S40:U40"/>
    <mergeCell ref="A51:C51"/>
    <mergeCell ref="A49:C49"/>
    <mergeCell ref="E49:H49"/>
    <mergeCell ref="C45:E45"/>
    <mergeCell ref="A48:C48"/>
    <mergeCell ref="A50:C50"/>
    <mergeCell ref="I43:L43"/>
    <mergeCell ref="I45:L45"/>
  </mergeCells>
  <conditionalFormatting sqref="D50:D51">
    <cfRule type="expression" priority="22" dxfId="0" stopIfTrue="1">
      <formula>OR($C50=$B$68,$C50=$B$69,$C50=$B$70)</formula>
    </cfRule>
    <cfRule type="expression" priority="23" dxfId="1" stopIfTrue="1">
      <formula>OR($W50=$B$60)</formula>
    </cfRule>
  </conditionalFormatting>
  <conditionalFormatting sqref="Z2:AA2 Z3:Z4 AC2:AC5 Z9:AA9 Z10 AC9:AE9 AC10:AC14 AE10:AE14 AI8:AI9 AG9:AH9 AH10:AH14 AK9:AM9 AK10:AK12 AL13 AM12:AM18 AO9:AO10 AR9:AR10 AR13:AR15 AP11:AQ12 AO13:AO15 AV6:AV9 AT9:AU9 AT10:AT12 AU13 AV14:AV15">
    <cfRule type="expression" priority="24" dxfId="1" stopIfTrue="1">
      <formula>AND($H$2="רן",$N$2="יחזקאל")</formula>
    </cfRule>
  </conditionalFormatting>
  <conditionalFormatting sqref="W6:W36">
    <cfRule type="cellIs" priority="69" dxfId="21" operator="equal" stopIfTrue="1">
      <formula>$B$60</formula>
    </cfRule>
  </conditionalFormatting>
  <conditionalFormatting sqref="T6:V36 G6:R36 A6:C36">
    <cfRule type="expression" priority="74" dxfId="0" stopIfTrue="1">
      <formula>WEEKDAY($B6)&gt;=6</formula>
    </cfRule>
  </conditionalFormatting>
  <conditionalFormatting sqref="D6:D36">
    <cfRule type="expression" priority="75" dxfId="0" stopIfTrue="1">
      <formula>WEEKDAY($B6)&gt;=6</formula>
    </cfRule>
    <cfRule type="expression" priority="76" dxfId="18" stopIfTrue="1">
      <formula>OR($A6=$B$70,$A6=$B$71)</formula>
    </cfRule>
  </conditionalFormatting>
  <conditionalFormatting sqref="E6">
    <cfRule type="expression" priority="13" dxfId="8" stopIfTrue="1">
      <formula>AND(SUM(H6:N6)&lt;G6,AND($C6&lt;&gt;$B$68,$C6&lt;&gt;$B$69,$C6&lt;&gt;$B$70))</formula>
    </cfRule>
    <cfRule type="expression" priority="14" dxfId="1" stopIfTrue="1">
      <formula>SUM(H6:N6)&gt;G6+0.0001</formula>
    </cfRule>
    <cfRule type="expression" priority="15" dxfId="0" stopIfTrue="1">
      <formula>WEEKDAY($B6)&gt;=6</formula>
    </cfRule>
  </conditionalFormatting>
  <conditionalFormatting sqref="F6">
    <cfRule type="expression" priority="16" dxfId="8" stopIfTrue="1">
      <formula>AND(SUM(H6:N6)&lt;G6,AND($C6&lt;&gt;$B$68,$C6&lt;&gt;$B$69,$C6&lt;&gt;$B$70))</formula>
    </cfRule>
    <cfRule type="expression" priority="17" dxfId="1" stopIfTrue="1">
      <formula>SUM(H6:N6)&gt;G6+0.0001</formula>
    </cfRule>
    <cfRule type="expression" priority="18" dxfId="0" stopIfTrue="1">
      <formula>WEEKDAY($B6)&gt;=6</formula>
    </cfRule>
  </conditionalFormatting>
  <conditionalFormatting sqref="E7:E36">
    <cfRule type="expression" priority="7" dxfId="8" stopIfTrue="1">
      <formula>AND(SUM(H7:N7)&lt;G7,AND($C7&lt;&gt;$B$68,$C7&lt;&gt;$B$69,$C7&lt;&gt;$B$70))</formula>
    </cfRule>
    <cfRule type="expression" priority="8" dxfId="1" stopIfTrue="1">
      <formula>SUM(H7:N7)&gt;G7+0.0001</formula>
    </cfRule>
    <cfRule type="expression" priority="9" dxfId="0" stopIfTrue="1">
      <formula>WEEKDAY($B7)&gt;=6</formula>
    </cfRule>
  </conditionalFormatting>
  <conditionalFormatting sqref="F7:F36">
    <cfRule type="expression" priority="10" dxfId="8" stopIfTrue="1">
      <formula>AND(SUM(H7:N7)&lt;G7,AND($C7&lt;&gt;$B$68,$C7&lt;&gt;$B$69,$C7&lt;&gt;$B$70))</formula>
    </cfRule>
    <cfRule type="expression" priority="11" dxfId="1" stopIfTrue="1">
      <formula>SUM(H7:N7)&gt;G7+0.0001</formula>
    </cfRule>
    <cfRule type="expression" priority="12" dxfId="0" stopIfTrue="1">
      <formula>WEEKDAY($B7)&gt;=6</formula>
    </cfRule>
  </conditionalFormatting>
  <conditionalFormatting sqref="S6">
    <cfRule type="expression" priority="4" dxfId="2" stopIfTrue="1">
      <formula>SUM(H6:N6)&lt;G6</formula>
    </cfRule>
    <cfRule type="expression" priority="5" dxfId="1" stopIfTrue="1">
      <formula>SUM(H6:N6)&gt;G6+0.00001</formula>
    </cfRule>
    <cfRule type="expression" priority="6" dxfId="0" stopIfTrue="1">
      <formula>WEEKDAY($B6)&gt;=6</formula>
    </cfRule>
  </conditionalFormatting>
  <conditionalFormatting sqref="S7:S36">
    <cfRule type="expression" priority="1" dxfId="2" stopIfTrue="1">
      <formula>SUM(H7:N7)&lt;G7</formula>
    </cfRule>
    <cfRule type="expression" priority="2" dxfId="1" stopIfTrue="1">
      <formula>SUM(H7:N7)&gt;G7+0.00001</formula>
    </cfRule>
    <cfRule type="expression" priority="3" dxfId="0" stopIfTrue="1">
      <formula>WEEKDAY($B7)&gt;=6</formula>
    </cfRule>
  </conditionalFormatting>
  <dataValidations count="3">
    <dataValidation type="time" allowBlank="1" showInputMessage="1" showErrorMessage="1" errorTitle="הזנה שגויה של שעות עבודה" error="נא להזין את שעות העבודה באופן הבא HH:MM&#10;&#10;לדוגמא ארבע וחצי שעות עבודה יוזנו:&#10;                           &#10;                           04:30" sqref="D50:D51 E6:F36 H6:R36">
      <formula1>0</formula1>
      <formula2>0.9993055555555556</formula2>
    </dataValidation>
    <dataValidation type="list" allowBlank="1" showInputMessage="1" showErrorMessage="1" error="הזן ערב חג בגין ימים בהם העבודה דומה לימי שישי&#10;&#10;הזן שבתון בגין ימים בהם העבודה דומה ליום שבת" sqref="A6:A36">
      <formula1>$B$70:$B$71</formula1>
    </dataValidation>
    <dataValidation type="list" allowBlank="1" showInputMessage="1" showErrorMessage="1" error="במידה והנתונים בגין יום מסויים הוזנו באיחור של יותר מ-48 שעות, יש חציין כן בשורה הרלבנטית" sqref="V6:V36">
      <formula1>$B$73:$B$74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25" r:id="rId3"/>
  <headerFooter>
    <oddHeader>&amp;L&amp;A&amp;C&amp;F&amp;R&amp;T
&amp;D</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AW140"/>
  <sheetViews>
    <sheetView showGridLines="0" rightToLeft="1" zoomScale="80" zoomScaleNormal="80"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A34" sqref="A34:IV34"/>
    </sheetView>
  </sheetViews>
  <sheetFormatPr defaultColWidth="9.140625" defaultRowHeight="12.75"/>
  <cols>
    <col min="1" max="1" width="7.421875" style="2" customWidth="1"/>
    <col min="2" max="2" width="11.140625" style="2" customWidth="1"/>
    <col min="3" max="3" width="5.421875" style="4" bestFit="1" customWidth="1"/>
    <col min="4" max="4" width="8.421875" style="4" customWidth="1"/>
    <col min="5" max="5" width="9.00390625" style="2" customWidth="1"/>
    <col min="6" max="6" width="10.421875" style="2" customWidth="1"/>
    <col min="7" max="7" width="7.8515625" style="2" customWidth="1"/>
    <col min="8" max="10" width="12.421875" style="2" customWidth="1"/>
    <col min="11" max="11" width="10.8515625" style="2" customWidth="1"/>
    <col min="12" max="13" width="11.00390625" style="2" customWidth="1"/>
    <col min="14" max="14" width="10.8515625" style="2" customWidth="1"/>
    <col min="15" max="15" width="8.8515625" style="2" customWidth="1"/>
    <col min="16" max="18" width="8.00390625" style="2" customWidth="1"/>
    <col min="19" max="19" width="12.421875" style="2" customWidth="1"/>
    <col min="20" max="20" width="9.421875" style="2" customWidth="1"/>
    <col min="21" max="21" width="8.421875" style="2" customWidth="1"/>
    <col min="22" max="22" width="12.421875" style="2" customWidth="1"/>
    <col min="23" max="23" width="29.421875" style="2" bestFit="1" customWidth="1"/>
    <col min="24" max="24" width="10.421875" style="3" customWidth="1"/>
    <col min="25" max="27" width="10.421875" style="2" customWidth="1"/>
    <col min="28" max="16384" width="9.140625" style="2" customWidth="1"/>
  </cols>
  <sheetData>
    <row r="1" ht="12.75"/>
    <row r="2" spans="1:49" ht="22.5" customHeight="1" thickBot="1">
      <c r="A2" s="62" t="s">
        <v>10</v>
      </c>
      <c r="B2" s="77">
        <f>DATE(D57,2,1)</f>
        <v>42767</v>
      </c>
      <c r="C2" s="66" t="s">
        <v>41</v>
      </c>
      <c r="D2" s="65"/>
      <c r="E2" s="1"/>
      <c r="F2" s="115" t="s">
        <v>32</v>
      </c>
      <c r="G2" s="115"/>
      <c r="H2" s="102">
        <f>IF('1.17'!H2:I2&lt;&gt;"",'1.17'!H2:I2,"")</f>
      </c>
      <c r="I2" s="102"/>
      <c r="K2" s="115" t="s">
        <v>31</v>
      </c>
      <c r="L2" s="115"/>
      <c r="M2" s="115"/>
      <c r="N2" s="102">
        <f>IF('1.17'!N2:O2&lt;&gt;"",'1.17'!N2:O2,"")</f>
      </c>
      <c r="O2" s="102"/>
      <c r="Q2" s="115" t="s">
        <v>30</v>
      </c>
      <c r="R2" s="115"/>
      <c r="S2" s="102"/>
      <c r="T2" s="102"/>
      <c r="U2" s="3"/>
      <c r="V2" s="3"/>
      <c r="W2" s="3"/>
      <c r="X2" s="2"/>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spans="1:49" ht="13.5" thickBot="1">
      <c r="A3" s="4"/>
      <c r="B3" s="4"/>
      <c r="C3" s="2"/>
      <c r="D3" s="2"/>
      <c r="W3" s="3"/>
      <c r="X3" s="2"/>
      <c r="Y3" s="10"/>
      <c r="Z3" s="10"/>
      <c r="AA3" s="10"/>
      <c r="AB3" s="10"/>
      <c r="AC3" s="10"/>
      <c r="AD3" s="10"/>
      <c r="AE3" s="10"/>
      <c r="AF3" s="10"/>
      <c r="AG3" s="10"/>
      <c r="AH3" s="10"/>
      <c r="AI3" s="10"/>
      <c r="AJ3" s="10"/>
      <c r="AK3" s="10"/>
      <c r="AL3" s="10"/>
      <c r="AM3" s="10"/>
      <c r="AN3" s="10"/>
      <c r="AO3" s="10"/>
      <c r="AP3" s="10"/>
      <c r="AQ3" s="10"/>
      <c r="AR3" s="10"/>
      <c r="AS3" s="10"/>
      <c r="AT3" s="10"/>
      <c r="AU3" s="10"/>
      <c r="AV3" s="10"/>
      <c r="AW3" s="10"/>
    </row>
    <row r="4" spans="1:49" s="3" customFormat="1" ht="38.25" customHeight="1">
      <c r="A4" s="103" t="s">
        <v>19</v>
      </c>
      <c r="B4" s="104"/>
      <c r="C4" s="104"/>
      <c r="D4" s="105"/>
      <c r="E4" s="116" t="s">
        <v>11</v>
      </c>
      <c r="F4" s="117"/>
      <c r="G4" s="118"/>
      <c r="H4" s="128" t="s">
        <v>23</v>
      </c>
      <c r="I4" s="117"/>
      <c r="J4" s="117"/>
      <c r="K4" s="117"/>
      <c r="L4" s="117"/>
      <c r="M4" s="117"/>
      <c r="N4" s="129"/>
      <c r="O4" s="116" t="s">
        <v>24</v>
      </c>
      <c r="P4" s="117"/>
      <c r="Q4" s="117"/>
      <c r="R4" s="118"/>
      <c r="S4" s="52" t="s">
        <v>36</v>
      </c>
      <c r="T4" s="52" t="s">
        <v>36</v>
      </c>
      <c r="U4" s="52" t="s">
        <v>35</v>
      </c>
      <c r="V4" s="53" t="s">
        <v>20</v>
      </c>
      <c r="Y4" s="9"/>
      <c r="Z4" s="9"/>
      <c r="AA4" s="9"/>
      <c r="AB4" s="9"/>
      <c r="AC4" s="9"/>
      <c r="AD4" s="9"/>
      <c r="AE4" s="9"/>
      <c r="AF4" s="9"/>
      <c r="AG4" s="9"/>
      <c r="AH4" s="9"/>
      <c r="AI4" s="9"/>
      <c r="AJ4" s="9"/>
      <c r="AK4" s="9"/>
      <c r="AL4" s="9"/>
      <c r="AM4" s="9"/>
      <c r="AN4" s="9"/>
      <c r="AO4" s="9"/>
      <c r="AP4" s="9"/>
      <c r="AQ4" s="9"/>
      <c r="AR4" s="9"/>
      <c r="AS4" s="9"/>
      <c r="AT4" s="9"/>
      <c r="AU4" s="9"/>
      <c r="AV4" s="9"/>
      <c r="AW4" s="9"/>
    </row>
    <row r="5" spans="1:49" s="5" customFormat="1" ht="51.75" customHeight="1" thickBot="1">
      <c r="A5" s="54" t="s">
        <v>52</v>
      </c>
      <c r="B5" s="55" t="s">
        <v>0</v>
      </c>
      <c r="C5" s="55" t="s">
        <v>2</v>
      </c>
      <c r="D5" s="56" t="s">
        <v>21</v>
      </c>
      <c r="E5" s="55" t="s">
        <v>25</v>
      </c>
      <c r="F5" s="55" t="s">
        <v>26</v>
      </c>
      <c r="G5" s="58" t="s">
        <v>11</v>
      </c>
      <c r="H5" s="81" t="s">
        <v>54</v>
      </c>
      <c r="I5" s="81" t="s">
        <v>54</v>
      </c>
      <c r="J5" s="81" t="s">
        <v>55</v>
      </c>
      <c r="K5" s="80" t="s">
        <v>12</v>
      </c>
      <c r="L5" s="80" t="s">
        <v>13</v>
      </c>
      <c r="M5" s="80" t="s">
        <v>14</v>
      </c>
      <c r="N5" s="81" t="s">
        <v>43</v>
      </c>
      <c r="O5" s="57" t="s">
        <v>15</v>
      </c>
      <c r="P5" s="55" t="s">
        <v>16</v>
      </c>
      <c r="Q5" s="55" t="s">
        <v>17</v>
      </c>
      <c r="R5" s="58" t="s">
        <v>18</v>
      </c>
      <c r="S5" s="76" t="s">
        <v>50</v>
      </c>
      <c r="T5" s="59" t="s">
        <v>1</v>
      </c>
      <c r="U5" s="60" t="s">
        <v>1</v>
      </c>
      <c r="V5" s="61" t="s">
        <v>38</v>
      </c>
      <c r="Y5" s="36"/>
      <c r="Z5" s="37"/>
      <c r="AA5" s="37"/>
      <c r="AB5" s="36"/>
      <c r="AC5" s="36"/>
      <c r="AD5" s="36"/>
      <c r="AE5" s="36"/>
      <c r="AF5" s="36"/>
      <c r="AG5" s="36"/>
      <c r="AH5" s="36"/>
      <c r="AI5" s="36"/>
      <c r="AJ5" s="36"/>
      <c r="AK5" s="36"/>
      <c r="AL5" s="36"/>
      <c r="AM5" s="36"/>
      <c r="AN5" s="36"/>
      <c r="AO5" s="36"/>
      <c r="AP5" s="36"/>
      <c r="AQ5" s="36"/>
      <c r="AR5" s="36"/>
      <c r="AS5" s="36"/>
      <c r="AT5" s="36"/>
      <c r="AU5" s="36"/>
      <c r="AV5" s="36"/>
      <c r="AW5" s="36"/>
    </row>
    <row r="6" spans="1:23" s="10" customFormat="1" ht="14.25" customHeight="1">
      <c r="A6" s="6"/>
      <c r="B6" s="46">
        <f>B2</f>
        <v>42767</v>
      </c>
      <c r="C6" s="47" t="str">
        <f aca="true" t="shared" si="0" ref="C6:C36">TEXT(B6,"ddd")</f>
        <v>יום ד</v>
      </c>
      <c r="D6" s="92">
        <f>IF(WEEKDAY(B6)=6,0,(IF(WEEKDAY(B6)=7,0,(IF(A6=$B$70,$D$51,(IF(A6=$B$71,0,(IF(OR(WEEKDAY(B6)=1,WEEKDAY(B6)=2,WEEKDAY(B6)=3,WEEKDAY(B6)=4,WEEKDAY(B6)=5),$D$50)))))))))</f>
        <v>0.3541666666666667</v>
      </c>
      <c r="E6" s="79"/>
      <c r="F6" s="79"/>
      <c r="G6" s="39">
        <f aca="true" t="shared" si="1" ref="G6:G36">IF(((TEXT($B$2,"mm"))-(TEXT(B6,"mm"))=0),IF(E6=0,0,(F6-E6)))</f>
        <v>0</v>
      </c>
      <c r="H6" s="7"/>
      <c r="I6" s="7"/>
      <c r="J6" s="7"/>
      <c r="K6" s="7"/>
      <c r="L6" s="7"/>
      <c r="M6" s="7"/>
      <c r="N6" s="7"/>
      <c r="O6" s="7"/>
      <c r="P6" s="7"/>
      <c r="Q6" s="7"/>
      <c r="R6" s="7"/>
      <c r="S6" s="42">
        <f>IF(((TEXT($B$2,"mm"))-(TEXT(B6,"mm"))=0),IF(G6&gt;=SUM(H6:N6),G6-SUM(H6:N6)+0.000001,SUM(H6:N6)-G6-0.000001),0)+0.0001</f>
        <v>0.000101</v>
      </c>
      <c r="T6" s="42">
        <f>IF(((TEXT($B$2,"mm"))-(TEXT(B6,"mm"))=0),SUM(H6:R6),0)</f>
        <v>0</v>
      </c>
      <c r="U6" s="43">
        <f>IF(COUNTA(H6:R6,E6:F6)&gt;0,1,"")</f>
      </c>
      <c r="V6" s="8"/>
      <c r="W6" s="9">
        <f>IF(SUM(H6:N6)&gt;G6+0.0001,$B$59,"")</f>
      </c>
    </row>
    <row r="7" spans="1:23" s="10" customFormat="1" ht="14.25" customHeight="1">
      <c r="A7" s="6"/>
      <c r="B7" s="46">
        <f aca="true" t="shared" si="2" ref="B7:B36">B6+1</f>
        <v>42768</v>
      </c>
      <c r="C7" s="47" t="str">
        <f t="shared" si="0"/>
        <v>יום ה</v>
      </c>
      <c r="D7" s="92">
        <f aca="true" t="shared" si="3" ref="D7:D34">IF(WEEKDAY(B7)=6,0,(IF(WEEKDAY(B7)=7,0,(IF(A7=$B$70,$D$51,(IF(A7=$B$71,0,(IF(OR(WEEKDAY(B7)=1,WEEKDAY(B7)=2,WEEKDAY(B7)=3,WEEKDAY(B7)=4,WEEKDAY(B7)=5),$D$50)))))))))</f>
        <v>0.3541666666666667</v>
      </c>
      <c r="E7" s="79"/>
      <c r="F7" s="79"/>
      <c r="G7" s="39">
        <f t="shared" si="1"/>
        <v>0</v>
      </c>
      <c r="H7" s="7"/>
      <c r="I7" s="7"/>
      <c r="J7" s="7"/>
      <c r="K7" s="7"/>
      <c r="L7" s="7"/>
      <c r="M7" s="7"/>
      <c r="N7" s="7"/>
      <c r="O7" s="7"/>
      <c r="P7" s="7"/>
      <c r="Q7" s="7"/>
      <c r="R7" s="7"/>
      <c r="S7" s="42">
        <f aca="true" t="shared" si="4" ref="S7:S33">IF(((TEXT($B$2,"mm"))-(TEXT(B7,"mm"))=0),IF(G7&gt;=SUM(H7:N7),G7-SUM(H7:N7)+0.000001,SUM(H7:N7)-G7-0.000001),0)+0.0001</f>
        <v>0.000101</v>
      </c>
      <c r="T7" s="42">
        <f aca="true" t="shared" si="5" ref="T7:T36">IF(((TEXT($B$2,"mm"))-(TEXT(B7,"mm"))=0),T6+(SUM(H7:R7)),T6)</f>
        <v>0</v>
      </c>
      <c r="U7" s="43">
        <f aca="true" t="shared" si="6" ref="U7:U33">IF(COUNTA(H7:R7,E7:F7)&gt;0,1,"")</f>
      </c>
      <c r="V7" s="8"/>
      <c r="W7" s="9">
        <f aca="true" t="shared" si="7" ref="W7:W33">IF(SUM(H7:N7)&gt;G7+0.0001,$B$59,"")</f>
      </c>
    </row>
    <row r="8" spans="1:23" s="10" customFormat="1" ht="14.25" customHeight="1">
      <c r="A8" s="6"/>
      <c r="B8" s="46">
        <f t="shared" si="2"/>
        <v>42769</v>
      </c>
      <c r="C8" s="47" t="str">
        <f t="shared" si="0"/>
        <v>יום ו</v>
      </c>
      <c r="D8" s="92">
        <f t="shared" si="3"/>
        <v>0</v>
      </c>
      <c r="E8" s="79"/>
      <c r="F8" s="79"/>
      <c r="G8" s="39">
        <f t="shared" si="1"/>
        <v>0</v>
      </c>
      <c r="H8" s="7"/>
      <c r="I8" s="7"/>
      <c r="J8" s="7"/>
      <c r="K8" s="7"/>
      <c r="L8" s="7"/>
      <c r="M8" s="7"/>
      <c r="N8" s="7"/>
      <c r="O8" s="7"/>
      <c r="P8" s="7"/>
      <c r="Q8" s="7"/>
      <c r="R8" s="7"/>
      <c r="S8" s="42">
        <f t="shared" si="4"/>
        <v>0.000101</v>
      </c>
      <c r="T8" s="42">
        <f t="shared" si="5"/>
        <v>0</v>
      </c>
      <c r="U8" s="43">
        <f t="shared" si="6"/>
      </c>
      <c r="V8" s="8"/>
      <c r="W8" s="9">
        <f t="shared" si="7"/>
      </c>
    </row>
    <row r="9" spans="1:23" s="10" customFormat="1" ht="14.25" customHeight="1">
      <c r="A9" s="6"/>
      <c r="B9" s="46">
        <f t="shared" si="2"/>
        <v>42770</v>
      </c>
      <c r="C9" s="47" t="str">
        <f t="shared" si="0"/>
        <v>שבת</v>
      </c>
      <c r="D9" s="92">
        <f t="shared" si="3"/>
        <v>0</v>
      </c>
      <c r="E9" s="79"/>
      <c r="F9" s="79"/>
      <c r="G9" s="39">
        <f t="shared" si="1"/>
        <v>0</v>
      </c>
      <c r="H9" s="7"/>
      <c r="I9" s="7"/>
      <c r="J9" s="7"/>
      <c r="K9" s="7"/>
      <c r="L9" s="7"/>
      <c r="M9" s="7"/>
      <c r="N9" s="7"/>
      <c r="O9" s="7"/>
      <c r="P9" s="7"/>
      <c r="Q9" s="7"/>
      <c r="R9" s="7"/>
      <c r="S9" s="42">
        <f t="shared" si="4"/>
        <v>0.000101</v>
      </c>
      <c r="T9" s="42">
        <f t="shared" si="5"/>
        <v>0</v>
      </c>
      <c r="U9" s="43">
        <f t="shared" si="6"/>
      </c>
      <c r="V9" s="8"/>
      <c r="W9" s="9">
        <f t="shared" si="7"/>
      </c>
    </row>
    <row r="10" spans="1:23" s="10" customFormat="1" ht="14.25" customHeight="1">
      <c r="A10" s="6"/>
      <c r="B10" s="46">
        <f t="shared" si="2"/>
        <v>42771</v>
      </c>
      <c r="C10" s="47" t="str">
        <f t="shared" si="0"/>
        <v>יום א</v>
      </c>
      <c r="D10" s="92">
        <f t="shared" si="3"/>
        <v>0.3541666666666667</v>
      </c>
      <c r="E10" s="79"/>
      <c r="F10" s="79"/>
      <c r="G10" s="39">
        <f t="shared" si="1"/>
        <v>0</v>
      </c>
      <c r="H10" s="7"/>
      <c r="I10" s="7"/>
      <c r="J10" s="7"/>
      <c r="K10" s="7"/>
      <c r="L10" s="7"/>
      <c r="M10" s="7"/>
      <c r="N10" s="7"/>
      <c r="O10" s="7"/>
      <c r="P10" s="7"/>
      <c r="Q10" s="7"/>
      <c r="R10" s="7"/>
      <c r="S10" s="42">
        <f t="shared" si="4"/>
        <v>0.000101</v>
      </c>
      <c r="T10" s="42">
        <f t="shared" si="5"/>
        <v>0</v>
      </c>
      <c r="U10" s="43">
        <f t="shared" si="6"/>
      </c>
      <c r="V10" s="8"/>
      <c r="W10" s="9">
        <f t="shared" si="7"/>
      </c>
    </row>
    <row r="11" spans="1:23" s="10" customFormat="1" ht="14.25" customHeight="1">
      <c r="A11" s="6"/>
      <c r="B11" s="46">
        <f t="shared" si="2"/>
        <v>42772</v>
      </c>
      <c r="C11" s="47" t="str">
        <f t="shared" si="0"/>
        <v>יום ב</v>
      </c>
      <c r="D11" s="92">
        <f t="shared" si="3"/>
        <v>0.3541666666666667</v>
      </c>
      <c r="E11" s="79"/>
      <c r="F11" s="79"/>
      <c r="G11" s="39">
        <f t="shared" si="1"/>
        <v>0</v>
      </c>
      <c r="H11" s="7"/>
      <c r="I11" s="7"/>
      <c r="J11" s="7"/>
      <c r="K11" s="7"/>
      <c r="L11" s="7"/>
      <c r="M11" s="7"/>
      <c r="N11" s="7"/>
      <c r="O11" s="7"/>
      <c r="P11" s="7"/>
      <c r="Q11" s="7"/>
      <c r="R11" s="7"/>
      <c r="S11" s="42">
        <f t="shared" si="4"/>
        <v>0.000101</v>
      </c>
      <c r="T11" s="42">
        <f t="shared" si="5"/>
        <v>0</v>
      </c>
      <c r="U11" s="43">
        <f t="shared" si="6"/>
      </c>
      <c r="V11" s="8"/>
      <c r="W11" s="9">
        <f t="shared" si="7"/>
      </c>
    </row>
    <row r="12" spans="1:23" s="10" customFormat="1" ht="14.25" customHeight="1">
      <c r="A12" s="6"/>
      <c r="B12" s="46">
        <f t="shared" si="2"/>
        <v>42773</v>
      </c>
      <c r="C12" s="47" t="str">
        <f t="shared" si="0"/>
        <v>יום ג</v>
      </c>
      <c r="D12" s="92">
        <f t="shared" si="3"/>
        <v>0.3541666666666667</v>
      </c>
      <c r="E12" s="79"/>
      <c r="F12" s="79"/>
      <c r="G12" s="39">
        <f t="shared" si="1"/>
        <v>0</v>
      </c>
      <c r="H12" s="7"/>
      <c r="I12" s="7"/>
      <c r="J12" s="7"/>
      <c r="K12" s="7"/>
      <c r="L12" s="7"/>
      <c r="M12" s="7"/>
      <c r="N12" s="7"/>
      <c r="O12" s="7"/>
      <c r="P12" s="7"/>
      <c r="Q12" s="7"/>
      <c r="R12" s="7"/>
      <c r="S12" s="42">
        <f t="shared" si="4"/>
        <v>0.000101</v>
      </c>
      <c r="T12" s="42">
        <f t="shared" si="5"/>
        <v>0</v>
      </c>
      <c r="U12" s="43">
        <f t="shared" si="6"/>
      </c>
      <c r="V12" s="8"/>
      <c r="W12" s="9">
        <f t="shared" si="7"/>
      </c>
    </row>
    <row r="13" spans="1:23" s="10" customFormat="1" ht="14.25" customHeight="1">
      <c r="A13" s="6"/>
      <c r="B13" s="46">
        <f t="shared" si="2"/>
        <v>42774</v>
      </c>
      <c r="C13" s="47" t="str">
        <f t="shared" si="0"/>
        <v>יום ד</v>
      </c>
      <c r="D13" s="92">
        <f t="shared" si="3"/>
        <v>0.3541666666666667</v>
      </c>
      <c r="E13" s="79"/>
      <c r="F13" s="79"/>
      <c r="G13" s="39">
        <f t="shared" si="1"/>
        <v>0</v>
      </c>
      <c r="H13" s="7"/>
      <c r="I13" s="7"/>
      <c r="J13" s="7"/>
      <c r="K13" s="7"/>
      <c r="L13" s="7"/>
      <c r="M13" s="7"/>
      <c r="N13" s="7"/>
      <c r="O13" s="7"/>
      <c r="P13" s="7"/>
      <c r="Q13" s="7"/>
      <c r="R13" s="7"/>
      <c r="S13" s="42">
        <f t="shared" si="4"/>
        <v>0.000101</v>
      </c>
      <c r="T13" s="42">
        <f t="shared" si="5"/>
        <v>0</v>
      </c>
      <c r="U13" s="43">
        <f t="shared" si="6"/>
      </c>
      <c r="V13" s="8"/>
      <c r="W13" s="9">
        <f t="shared" si="7"/>
      </c>
    </row>
    <row r="14" spans="1:23" s="10" customFormat="1" ht="14.25" customHeight="1">
      <c r="A14" s="6"/>
      <c r="B14" s="46">
        <f t="shared" si="2"/>
        <v>42775</v>
      </c>
      <c r="C14" s="47" t="str">
        <f t="shared" si="0"/>
        <v>יום ה</v>
      </c>
      <c r="D14" s="92">
        <f t="shared" si="3"/>
        <v>0.3541666666666667</v>
      </c>
      <c r="E14" s="79"/>
      <c r="F14" s="79"/>
      <c r="G14" s="39">
        <f t="shared" si="1"/>
        <v>0</v>
      </c>
      <c r="H14" s="7"/>
      <c r="I14" s="7"/>
      <c r="J14" s="7"/>
      <c r="K14" s="7"/>
      <c r="L14" s="7"/>
      <c r="M14" s="7"/>
      <c r="N14" s="7"/>
      <c r="O14" s="7"/>
      <c r="P14" s="7"/>
      <c r="Q14" s="7"/>
      <c r="R14" s="7"/>
      <c r="S14" s="42">
        <f t="shared" si="4"/>
        <v>0.000101</v>
      </c>
      <c r="T14" s="42">
        <f t="shared" si="5"/>
        <v>0</v>
      </c>
      <c r="U14" s="43">
        <f t="shared" si="6"/>
      </c>
      <c r="V14" s="8"/>
      <c r="W14" s="9">
        <f t="shared" si="7"/>
      </c>
    </row>
    <row r="15" spans="1:23" s="10" customFormat="1" ht="14.25" customHeight="1">
      <c r="A15" s="6"/>
      <c r="B15" s="46">
        <f t="shared" si="2"/>
        <v>42776</v>
      </c>
      <c r="C15" s="47" t="str">
        <f t="shared" si="0"/>
        <v>יום ו</v>
      </c>
      <c r="D15" s="92">
        <f t="shared" si="3"/>
        <v>0</v>
      </c>
      <c r="E15" s="79"/>
      <c r="F15" s="79"/>
      <c r="G15" s="39">
        <f t="shared" si="1"/>
        <v>0</v>
      </c>
      <c r="H15" s="7"/>
      <c r="I15" s="7"/>
      <c r="J15" s="7"/>
      <c r="K15" s="7"/>
      <c r="L15" s="7"/>
      <c r="M15" s="7"/>
      <c r="N15" s="7"/>
      <c r="O15" s="7"/>
      <c r="P15" s="7"/>
      <c r="Q15" s="7"/>
      <c r="R15" s="7"/>
      <c r="S15" s="42">
        <f t="shared" si="4"/>
        <v>0.000101</v>
      </c>
      <c r="T15" s="42">
        <f t="shared" si="5"/>
        <v>0</v>
      </c>
      <c r="U15" s="43">
        <f t="shared" si="6"/>
      </c>
      <c r="V15" s="8"/>
      <c r="W15" s="9">
        <f t="shared" si="7"/>
      </c>
    </row>
    <row r="16" spans="1:23" s="10" customFormat="1" ht="14.25" customHeight="1">
      <c r="A16" s="6"/>
      <c r="B16" s="46">
        <f t="shared" si="2"/>
        <v>42777</v>
      </c>
      <c r="C16" s="47" t="str">
        <f t="shared" si="0"/>
        <v>שבת</v>
      </c>
      <c r="D16" s="92">
        <f t="shared" si="3"/>
        <v>0</v>
      </c>
      <c r="E16" s="79"/>
      <c r="F16" s="79"/>
      <c r="G16" s="39">
        <f t="shared" si="1"/>
        <v>0</v>
      </c>
      <c r="H16" s="7"/>
      <c r="I16" s="7"/>
      <c r="J16" s="7"/>
      <c r="K16" s="7"/>
      <c r="L16" s="7"/>
      <c r="M16" s="7"/>
      <c r="N16" s="7"/>
      <c r="O16" s="7"/>
      <c r="P16" s="7"/>
      <c r="Q16" s="7"/>
      <c r="R16" s="7"/>
      <c r="S16" s="42">
        <f t="shared" si="4"/>
        <v>0.000101</v>
      </c>
      <c r="T16" s="42">
        <f t="shared" si="5"/>
        <v>0</v>
      </c>
      <c r="U16" s="43">
        <f t="shared" si="6"/>
      </c>
      <c r="V16" s="8"/>
      <c r="W16" s="9">
        <f t="shared" si="7"/>
      </c>
    </row>
    <row r="17" spans="1:23" s="10" customFormat="1" ht="14.25" customHeight="1">
      <c r="A17" s="6"/>
      <c r="B17" s="46">
        <f t="shared" si="2"/>
        <v>42778</v>
      </c>
      <c r="C17" s="47" t="str">
        <f t="shared" si="0"/>
        <v>יום א</v>
      </c>
      <c r="D17" s="92">
        <f t="shared" si="3"/>
        <v>0.3541666666666667</v>
      </c>
      <c r="E17" s="79"/>
      <c r="F17" s="79"/>
      <c r="G17" s="39">
        <f t="shared" si="1"/>
        <v>0</v>
      </c>
      <c r="H17" s="7"/>
      <c r="I17" s="7"/>
      <c r="J17" s="7"/>
      <c r="K17" s="7"/>
      <c r="L17" s="7"/>
      <c r="M17" s="7"/>
      <c r="N17" s="7"/>
      <c r="O17" s="7"/>
      <c r="P17" s="7"/>
      <c r="Q17" s="7"/>
      <c r="R17" s="7"/>
      <c r="S17" s="42">
        <f t="shared" si="4"/>
        <v>0.000101</v>
      </c>
      <c r="T17" s="42">
        <f t="shared" si="5"/>
        <v>0</v>
      </c>
      <c r="U17" s="43">
        <f t="shared" si="6"/>
      </c>
      <c r="V17" s="8"/>
      <c r="W17" s="9">
        <f t="shared" si="7"/>
      </c>
    </row>
    <row r="18" spans="1:23" s="10" customFormat="1" ht="14.25" customHeight="1">
      <c r="A18" s="6"/>
      <c r="B18" s="46">
        <f t="shared" si="2"/>
        <v>42779</v>
      </c>
      <c r="C18" s="47" t="str">
        <f t="shared" si="0"/>
        <v>יום ב</v>
      </c>
      <c r="D18" s="92">
        <f t="shared" si="3"/>
        <v>0.3541666666666667</v>
      </c>
      <c r="E18" s="79"/>
      <c r="F18" s="79"/>
      <c r="G18" s="39">
        <f t="shared" si="1"/>
        <v>0</v>
      </c>
      <c r="H18" s="7"/>
      <c r="I18" s="7"/>
      <c r="J18" s="7"/>
      <c r="K18" s="7"/>
      <c r="L18" s="7"/>
      <c r="M18" s="7"/>
      <c r="N18" s="7"/>
      <c r="O18" s="7"/>
      <c r="P18" s="7"/>
      <c r="Q18" s="7"/>
      <c r="R18" s="7"/>
      <c r="S18" s="42">
        <f t="shared" si="4"/>
        <v>0.000101</v>
      </c>
      <c r="T18" s="42">
        <f t="shared" si="5"/>
        <v>0</v>
      </c>
      <c r="U18" s="43">
        <f t="shared" si="6"/>
      </c>
      <c r="V18" s="8"/>
      <c r="W18" s="9">
        <f t="shared" si="7"/>
      </c>
    </row>
    <row r="19" spans="1:23" s="10" customFormat="1" ht="14.25" customHeight="1">
      <c r="A19" s="6"/>
      <c r="B19" s="46">
        <f t="shared" si="2"/>
        <v>42780</v>
      </c>
      <c r="C19" s="47" t="str">
        <f t="shared" si="0"/>
        <v>יום ג</v>
      </c>
      <c r="D19" s="92">
        <f t="shared" si="3"/>
        <v>0.3541666666666667</v>
      </c>
      <c r="E19" s="79"/>
      <c r="F19" s="79"/>
      <c r="G19" s="39">
        <f t="shared" si="1"/>
        <v>0</v>
      </c>
      <c r="H19" s="7"/>
      <c r="I19" s="7"/>
      <c r="J19" s="7"/>
      <c r="K19" s="7"/>
      <c r="L19" s="7"/>
      <c r="M19" s="7"/>
      <c r="N19" s="7"/>
      <c r="O19" s="7"/>
      <c r="P19" s="7"/>
      <c r="Q19" s="7"/>
      <c r="R19" s="7"/>
      <c r="S19" s="42">
        <f t="shared" si="4"/>
        <v>0.000101</v>
      </c>
      <c r="T19" s="42">
        <f t="shared" si="5"/>
        <v>0</v>
      </c>
      <c r="U19" s="43">
        <f t="shared" si="6"/>
      </c>
      <c r="V19" s="8"/>
      <c r="W19" s="9">
        <f t="shared" si="7"/>
      </c>
    </row>
    <row r="20" spans="1:23" s="10" customFormat="1" ht="14.25" customHeight="1">
      <c r="A20" s="6"/>
      <c r="B20" s="46">
        <f t="shared" si="2"/>
        <v>42781</v>
      </c>
      <c r="C20" s="47" t="str">
        <f t="shared" si="0"/>
        <v>יום ד</v>
      </c>
      <c r="D20" s="92">
        <f t="shared" si="3"/>
        <v>0.3541666666666667</v>
      </c>
      <c r="E20" s="79"/>
      <c r="F20" s="79"/>
      <c r="G20" s="39">
        <f t="shared" si="1"/>
        <v>0</v>
      </c>
      <c r="H20" s="7"/>
      <c r="I20" s="7"/>
      <c r="J20" s="7"/>
      <c r="K20" s="7"/>
      <c r="L20" s="7"/>
      <c r="M20" s="7"/>
      <c r="N20" s="7"/>
      <c r="O20" s="7"/>
      <c r="P20" s="7"/>
      <c r="Q20" s="7"/>
      <c r="R20" s="7"/>
      <c r="S20" s="42">
        <f t="shared" si="4"/>
        <v>0.000101</v>
      </c>
      <c r="T20" s="42">
        <f t="shared" si="5"/>
        <v>0</v>
      </c>
      <c r="U20" s="43">
        <f t="shared" si="6"/>
      </c>
      <c r="V20" s="8"/>
      <c r="W20" s="9">
        <f t="shared" si="7"/>
      </c>
    </row>
    <row r="21" spans="1:27" s="10" customFormat="1" ht="14.25" customHeight="1">
      <c r="A21" s="6"/>
      <c r="B21" s="46">
        <f t="shared" si="2"/>
        <v>42782</v>
      </c>
      <c r="C21" s="47" t="str">
        <f t="shared" si="0"/>
        <v>יום ה</v>
      </c>
      <c r="D21" s="92">
        <f t="shared" si="3"/>
        <v>0.3541666666666667</v>
      </c>
      <c r="E21" s="79"/>
      <c r="F21" s="79"/>
      <c r="G21" s="39">
        <f t="shared" si="1"/>
        <v>0</v>
      </c>
      <c r="H21" s="7"/>
      <c r="I21" s="7"/>
      <c r="J21" s="7"/>
      <c r="K21" s="7"/>
      <c r="L21" s="7"/>
      <c r="M21" s="7"/>
      <c r="N21" s="7"/>
      <c r="O21" s="7"/>
      <c r="P21" s="7"/>
      <c r="Q21" s="7"/>
      <c r="R21" s="7"/>
      <c r="S21" s="42">
        <f t="shared" si="4"/>
        <v>0.000101</v>
      </c>
      <c r="T21" s="42">
        <f t="shared" si="5"/>
        <v>0</v>
      </c>
      <c r="U21" s="43">
        <f t="shared" si="6"/>
      </c>
      <c r="V21" s="8"/>
      <c r="W21" s="9">
        <f t="shared" si="7"/>
      </c>
      <c r="AA21" s="13"/>
    </row>
    <row r="22" spans="1:23" s="10" customFormat="1" ht="14.25" customHeight="1">
      <c r="A22" s="6"/>
      <c r="B22" s="46">
        <f t="shared" si="2"/>
        <v>42783</v>
      </c>
      <c r="C22" s="47" t="str">
        <f t="shared" si="0"/>
        <v>יום ו</v>
      </c>
      <c r="D22" s="92">
        <f t="shared" si="3"/>
        <v>0</v>
      </c>
      <c r="E22" s="79"/>
      <c r="F22" s="79"/>
      <c r="G22" s="39">
        <f t="shared" si="1"/>
        <v>0</v>
      </c>
      <c r="H22" s="7"/>
      <c r="I22" s="7"/>
      <c r="J22" s="7"/>
      <c r="K22" s="7"/>
      <c r="L22" s="7"/>
      <c r="M22" s="7"/>
      <c r="N22" s="7"/>
      <c r="O22" s="7"/>
      <c r="P22" s="7"/>
      <c r="Q22" s="7"/>
      <c r="R22" s="7"/>
      <c r="S22" s="42">
        <f t="shared" si="4"/>
        <v>0.000101</v>
      </c>
      <c r="T22" s="42">
        <f t="shared" si="5"/>
        <v>0</v>
      </c>
      <c r="U22" s="43">
        <f t="shared" si="6"/>
      </c>
      <c r="V22" s="8"/>
      <c r="W22" s="9">
        <f t="shared" si="7"/>
      </c>
    </row>
    <row r="23" spans="1:23" s="10" customFormat="1" ht="14.25" customHeight="1">
      <c r="A23" s="6"/>
      <c r="B23" s="46">
        <f t="shared" si="2"/>
        <v>42784</v>
      </c>
      <c r="C23" s="47" t="str">
        <f t="shared" si="0"/>
        <v>שבת</v>
      </c>
      <c r="D23" s="92">
        <f t="shared" si="3"/>
        <v>0</v>
      </c>
      <c r="E23" s="79"/>
      <c r="F23" s="79"/>
      <c r="G23" s="39">
        <f t="shared" si="1"/>
        <v>0</v>
      </c>
      <c r="H23" s="7"/>
      <c r="I23" s="7"/>
      <c r="J23" s="7"/>
      <c r="K23" s="7"/>
      <c r="L23" s="7"/>
      <c r="M23" s="7"/>
      <c r="N23" s="7"/>
      <c r="O23" s="7"/>
      <c r="P23" s="7"/>
      <c r="Q23" s="7"/>
      <c r="R23" s="7"/>
      <c r="S23" s="42">
        <f t="shared" si="4"/>
        <v>0.000101</v>
      </c>
      <c r="T23" s="42">
        <f t="shared" si="5"/>
        <v>0</v>
      </c>
      <c r="U23" s="43">
        <f t="shared" si="6"/>
      </c>
      <c r="V23" s="8"/>
      <c r="W23" s="9">
        <f t="shared" si="7"/>
      </c>
    </row>
    <row r="24" spans="1:23" s="10" customFormat="1" ht="14.25" customHeight="1">
      <c r="A24" s="6"/>
      <c r="B24" s="46">
        <f t="shared" si="2"/>
        <v>42785</v>
      </c>
      <c r="C24" s="47" t="str">
        <f t="shared" si="0"/>
        <v>יום א</v>
      </c>
      <c r="D24" s="92">
        <f t="shared" si="3"/>
        <v>0.3541666666666667</v>
      </c>
      <c r="E24" s="79"/>
      <c r="F24" s="79"/>
      <c r="G24" s="39">
        <f t="shared" si="1"/>
        <v>0</v>
      </c>
      <c r="H24" s="7"/>
      <c r="I24" s="7"/>
      <c r="J24" s="7"/>
      <c r="K24" s="7"/>
      <c r="L24" s="7"/>
      <c r="M24" s="7"/>
      <c r="N24" s="7"/>
      <c r="O24" s="7"/>
      <c r="P24" s="7"/>
      <c r="Q24" s="7"/>
      <c r="R24" s="7"/>
      <c r="S24" s="42">
        <f t="shared" si="4"/>
        <v>0.000101</v>
      </c>
      <c r="T24" s="42">
        <f t="shared" si="5"/>
        <v>0</v>
      </c>
      <c r="U24" s="43">
        <f t="shared" si="6"/>
      </c>
      <c r="V24" s="8"/>
      <c r="W24" s="9">
        <f t="shared" si="7"/>
      </c>
    </row>
    <row r="25" spans="1:23" s="10" customFormat="1" ht="14.25" customHeight="1">
      <c r="A25" s="6"/>
      <c r="B25" s="46">
        <f t="shared" si="2"/>
        <v>42786</v>
      </c>
      <c r="C25" s="47" t="str">
        <f t="shared" si="0"/>
        <v>יום ב</v>
      </c>
      <c r="D25" s="92">
        <f t="shared" si="3"/>
        <v>0.3541666666666667</v>
      </c>
      <c r="E25" s="79"/>
      <c r="F25" s="79"/>
      <c r="G25" s="39">
        <f t="shared" si="1"/>
        <v>0</v>
      </c>
      <c r="H25" s="7"/>
      <c r="I25" s="7"/>
      <c r="J25" s="7"/>
      <c r="K25" s="7"/>
      <c r="L25" s="7"/>
      <c r="M25" s="7"/>
      <c r="N25" s="7"/>
      <c r="O25" s="7"/>
      <c r="P25" s="7"/>
      <c r="Q25" s="7"/>
      <c r="R25" s="7"/>
      <c r="S25" s="42">
        <f t="shared" si="4"/>
        <v>0.000101</v>
      </c>
      <c r="T25" s="42">
        <f t="shared" si="5"/>
        <v>0</v>
      </c>
      <c r="U25" s="43">
        <f t="shared" si="6"/>
      </c>
      <c r="V25" s="8"/>
      <c r="W25" s="9">
        <f t="shared" si="7"/>
      </c>
    </row>
    <row r="26" spans="1:23" s="10" customFormat="1" ht="14.25" customHeight="1">
      <c r="A26" s="6"/>
      <c r="B26" s="46">
        <f t="shared" si="2"/>
        <v>42787</v>
      </c>
      <c r="C26" s="47" t="str">
        <f t="shared" si="0"/>
        <v>יום ג</v>
      </c>
      <c r="D26" s="92">
        <f t="shared" si="3"/>
        <v>0.3541666666666667</v>
      </c>
      <c r="E26" s="79"/>
      <c r="F26" s="79"/>
      <c r="G26" s="39">
        <f t="shared" si="1"/>
        <v>0</v>
      </c>
      <c r="H26" s="7"/>
      <c r="I26" s="7"/>
      <c r="J26" s="7"/>
      <c r="K26" s="7"/>
      <c r="L26" s="7"/>
      <c r="M26" s="7"/>
      <c r="N26" s="7"/>
      <c r="O26" s="7"/>
      <c r="P26" s="7"/>
      <c r="Q26" s="7"/>
      <c r="R26" s="7"/>
      <c r="S26" s="42">
        <f t="shared" si="4"/>
        <v>0.000101</v>
      </c>
      <c r="T26" s="42">
        <f t="shared" si="5"/>
        <v>0</v>
      </c>
      <c r="U26" s="43">
        <f t="shared" si="6"/>
      </c>
      <c r="V26" s="8"/>
      <c r="W26" s="9">
        <f t="shared" si="7"/>
      </c>
    </row>
    <row r="27" spans="1:23" s="10" customFormat="1" ht="14.25" customHeight="1">
      <c r="A27" s="6"/>
      <c r="B27" s="46">
        <f t="shared" si="2"/>
        <v>42788</v>
      </c>
      <c r="C27" s="47" t="str">
        <f t="shared" si="0"/>
        <v>יום ד</v>
      </c>
      <c r="D27" s="92">
        <f t="shared" si="3"/>
        <v>0.3541666666666667</v>
      </c>
      <c r="E27" s="79"/>
      <c r="F27" s="79"/>
      <c r="G27" s="39">
        <f t="shared" si="1"/>
        <v>0</v>
      </c>
      <c r="H27" s="7"/>
      <c r="I27" s="7"/>
      <c r="J27" s="7"/>
      <c r="K27" s="7"/>
      <c r="L27" s="7"/>
      <c r="M27" s="7"/>
      <c r="N27" s="7"/>
      <c r="O27" s="7"/>
      <c r="P27" s="7"/>
      <c r="Q27" s="7"/>
      <c r="R27" s="7"/>
      <c r="S27" s="42">
        <f t="shared" si="4"/>
        <v>0.000101</v>
      </c>
      <c r="T27" s="42">
        <f t="shared" si="5"/>
        <v>0</v>
      </c>
      <c r="U27" s="43">
        <f t="shared" si="6"/>
      </c>
      <c r="V27" s="8"/>
      <c r="W27" s="9">
        <f t="shared" si="7"/>
      </c>
    </row>
    <row r="28" spans="1:23" s="10" customFormat="1" ht="14.25" customHeight="1">
      <c r="A28" s="6"/>
      <c r="B28" s="46">
        <f t="shared" si="2"/>
        <v>42789</v>
      </c>
      <c r="C28" s="47" t="str">
        <f t="shared" si="0"/>
        <v>יום ה</v>
      </c>
      <c r="D28" s="92">
        <f t="shared" si="3"/>
        <v>0.3541666666666667</v>
      </c>
      <c r="E28" s="79"/>
      <c r="F28" s="79"/>
      <c r="G28" s="39">
        <f t="shared" si="1"/>
        <v>0</v>
      </c>
      <c r="H28" s="7"/>
      <c r="I28" s="7"/>
      <c r="J28" s="7"/>
      <c r="K28" s="7"/>
      <c r="L28" s="7"/>
      <c r="M28" s="7"/>
      <c r="N28" s="7"/>
      <c r="O28" s="7"/>
      <c r="P28" s="7"/>
      <c r="Q28" s="7"/>
      <c r="R28" s="7"/>
      <c r="S28" s="42">
        <f t="shared" si="4"/>
        <v>0.000101</v>
      </c>
      <c r="T28" s="42">
        <f t="shared" si="5"/>
        <v>0</v>
      </c>
      <c r="U28" s="43">
        <f t="shared" si="6"/>
      </c>
      <c r="V28" s="8"/>
      <c r="W28" s="9">
        <f t="shared" si="7"/>
      </c>
    </row>
    <row r="29" spans="1:23" s="10" customFormat="1" ht="14.25" customHeight="1">
      <c r="A29" s="6"/>
      <c r="B29" s="46">
        <f t="shared" si="2"/>
        <v>42790</v>
      </c>
      <c r="C29" s="47" t="str">
        <f t="shared" si="0"/>
        <v>יום ו</v>
      </c>
      <c r="D29" s="92">
        <f t="shared" si="3"/>
        <v>0</v>
      </c>
      <c r="E29" s="79"/>
      <c r="F29" s="79"/>
      <c r="G29" s="39">
        <f t="shared" si="1"/>
        <v>0</v>
      </c>
      <c r="H29" s="7"/>
      <c r="I29" s="7"/>
      <c r="J29" s="7"/>
      <c r="K29" s="7"/>
      <c r="L29" s="7"/>
      <c r="M29" s="7"/>
      <c r="N29" s="7"/>
      <c r="O29" s="7"/>
      <c r="P29" s="7"/>
      <c r="Q29" s="7"/>
      <c r="R29" s="7"/>
      <c r="S29" s="42">
        <f t="shared" si="4"/>
        <v>0.000101</v>
      </c>
      <c r="T29" s="42">
        <f t="shared" si="5"/>
        <v>0</v>
      </c>
      <c r="U29" s="43">
        <f t="shared" si="6"/>
      </c>
      <c r="V29" s="8"/>
      <c r="W29" s="9">
        <f t="shared" si="7"/>
      </c>
    </row>
    <row r="30" spans="1:23" s="10" customFormat="1" ht="14.25" customHeight="1">
      <c r="A30" s="6"/>
      <c r="B30" s="46">
        <f t="shared" si="2"/>
        <v>42791</v>
      </c>
      <c r="C30" s="47" t="str">
        <f t="shared" si="0"/>
        <v>שבת</v>
      </c>
      <c r="D30" s="92">
        <f t="shared" si="3"/>
        <v>0</v>
      </c>
      <c r="E30" s="79"/>
      <c r="F30" s="79"/>
      <c r="G30" s="39">
        <f t="shared" si="1"/>
        <v>0</v>
      </c>
      <c r="H30" s="7"/>
      <c r="I30" s="7"/>
      <c r="J30" s="7"/>
      <c r="K30" s="7"/>
      <c r="L30" s="7"/>
      <c r="M30" s="7"/>
      <c r="N30" s="7"/>
      <c r="O30" s="7"/>
      <c r="P30" s="7"/>
      <c r="Q30" s="7"/>
      <c r="R30" s="7"/>
      <c r="S30" s="42">
        <f t="shared" si="4"/>
        <v>0.000101</v>
      </c>
      <c r="T30" s="42">
        <f t="shared" si="5"/>
        <v>0</v>
      </c>
      <c r="U30" s="43">
        <f t="shared" si="6"/>
      </c>
      <c r="V30" s="8"/>
      <c r="W30" s="9">
        <f t="shared" si="7"/>
      </c>
    </row>
    <row r="31" spans="1:23" s="10" customFormat="1" ht="14.25" customHeight="1">
      <c r="A31" s="6"/>
      <c r="B31" s="46">
        <f t="shared" si="2"/>
        <v>42792</v>
      </c>
      <c r="C31" s="47" t="str">
        <f t="shared" si="0"/>
        <v>יום א</v>
      </c>
      <c r="D31" s="92">
        <f t="shared" si="3"/>
        <v>0.3541666666666667</v>
      </c>
      <c r="E31" s="79"/>
      <c r="F31" s="79"/>
      <c r="G31" s="39">
        <f t="shared" si="1"/>
        <v>0</v>
      </c>
      <c r="H31" s="7"/>
      <c r="I31" s="7"/>
      <c r="J31" s="7"/>
      <c r="K31" s="7"/>
      <c r="L31" s="7"/>
      <c r="M31" s="7"/>
      <c r="N31" s="7"/>
      <c r="O31" s="7"/>
      <c r="P31" s="7"/>
      <c r="Q31" s="7"/>
      <c r="R31" s="7"/>
      <c r="S31" s="42">
        <f t="shared" si="4"/>
        <v>0.000101</v>
      </c>
      <c r="T31" s="42">
        <f t="shared" si="5"/>
        <v>0</v>
      </c>
      <c r="U31" s="43">
        <f t="shared" si="6"/>
      </c>
      <c r="V31" s="8"/>
      <c r="W31" s="9">
        <f t="shared" si="7"/>
      </c>
    </row>
    <row r="32" spans="1:23" s="10" customFormat="1" ht="13.5" customHeight="1">
      <c r="A32" s="6"/>
      <c r="B32" s="46">
        <f t="shared" si="2"/>
        <v>42793</v>
      </c>
      <c r="C32" s="47" t="str">
        <f t="shared" si="0"/>
        <v>יום ב</v>
      </c>
      <c r="D32" s="92">
        <f t="shared" si="3"/>
        <v>0.3541666666666667</v>
      </c>
      <c r="E32" s="79"/>
      <c r="F32" s="79"/>
      <c r="G32" s="39">
        <f t="shared" si="1"/>
        <v>0</v>
      </c>
      <c r="H32" s="7"/>
      <c r="I32" s="7"/>
      <c r="J32" s="7"/>
      <c r="K32" s="7"/>
      <c r="L32" s="7"/>
      <c r="M32" s="7"/>
      <c r="N32" s="7"/>
      <c r="O32" s="7"/>
      <c r="P32" s="7"/>
      <c r="Q32" s="7"/>
      <c r="R32" s="7"/>
      <c r="S32" s="42">
        <f t="shared" si="4"/>
        <v>0.000101</v>
      </c>
      <c r="T32" s="42">
        <f t="shared" si="5"/>
        <v>0</v>
      </c>
      <c r="U32" s="43">
        <f t="shared" si="6"/>
      </c>
      <c r="V32" s="8"/>
      <c r="W32" s="9">
        <f t="shared" si="7"/>
      </c>
    </row>
    <row r="33" spans="1:23" s="10" customFormat="1" ht="14.25" customHeight="1" thickBot="1">
      <c r="A33" s="6"/>
      <c r="B33" s="46">
        <f t="shared" si="2"/>
        <v>42794</v>
      </c>
      <c r="C33" s="47" t="str">
        <f t="shared" si="0"/>
        <v>יום ג</v>
      </c>
      <c r="D33" s="92">
        <f t="shared" si="3"/>
        <v>0.3541666666666667</v>
      </c>
      <c r="E33" s="79"/>
      <c r="F33" s="79"/>
      <c r="G33" s="39">
        <f>IF(((TEXT($B$2,"mm"))-(TEXT(B33,"mm"))=0),IF(E33=0,0,(F33-E33)))</f>
        <v>0</v>
      </c>
      <c r="H33" s="7"/>
      <c r="I33" s="7"/>
      <c r="J33" s="7"/>
      <c r="K33" s="7"/>
      <c r="L33" s="7"/>
      <c r="M33" s="7"/>
      <c r="N33" s="7"/>
      <c r="O33" s="7"/>
      <c r="P33" s="7"/>
      <c r="Q33" s="7"/>
      <c r="R33" s="7"/>
      <c r="S33" s="42">
        <f t="shared" si="4"/>
        <v>0.000101</v>
      </c>
      <c r="T33" s="42">
        <f t="shared" si="5"/>
        <v>0</v>
      </c>
      <c r="U33" s="43">
        <f t="shared" si="6"/>
      </c>
      <c r="V33" s="8"/>
      <c r="W33" s="9">
        <f t="shared" si="7"/>
      </c>
    </row>
    <row r="34" spans="1:23" s="10" customFormat="1" ht="14.25" customHeight="1" hidden="1" thickBot="1">
      <c r="A34" s="11"/>
      <c r="B34" s="48">
        <f t="shared" si="2"/>
        <v>42795</v>
      </c>
      <c r="C34" s="49" t="str">
        <f t="shared" si="0"/>
        <v>יום ד</v>
      </c>
      <c r="D34" s="92">
        <f t="shared" si="3"/>
        <v>0.3541666666666667</v>
      </c>
      <c r="E34" s="79"/>
      <c r="F34" s="79"/>
      <c r="G34" s="41" t="b">
        <f>IF(((TEXT($B$2,"mm"))-(TEXT(B34,"mm"))=0),IF(E34=0,0,(F34-E34)))</f>
        <v>0</v>
      </c>
      <c r="H34" s="7"/>
      <c r="I34" s="7"/>
      <c r="J34" s="7"/>
      <c r="K34" s="7"/>
      <c r="L34" s="7"/>
      <c r="M34" s="7"/>
      <c r="N34" s="7"/>
      <c r="O34" s="7"/>
      <c r="P34" s="7"/>
      <c r="Q34" s="7"/>
      <c r="R34" s="7"/>
      <c r="S34" s="42">
        <f>IF(((TEXT($B$2,"mm"))-(TEXT(B34,"mm"))=0),IF(G34&gt;=SUM(H34:N34),G34-SUM(H34:N34)+0.000001,SUM(H34:N34)-G34-0.000001),0)</f>
        <v>0</v>
      </c>
      <c r="T34" s="44">
        <f>IF(((TEXT($B$2,"mm"))-(TEXT(B34,"mm"))=0),T33+(SUM(H34:R34)),T33)</f>
        <v>0</v>
      </c>
      <c r="U34" s="43">
        <f>IF(((TEXT($B$2,"mm"))-(TEXT(B34,"mm"))=0),IF(COUNTA(H34:R34,E34:F34)&gt;0,1,""),"")</f>
      </c>
      <c r="V34" s="12"/>
      <c r="W34" s="9">
        <f>IF(SUM(H34:N34)&gt;G34,$B$59,"")</f>
      </c>
    </row>
    <row r="35" spans="1:23" s="10" customFormat="1" ht="14.25" customHeight="1" hidden="1">
      <c r="A35" s="11"/>
      <c r="B35" s="48">
        <f t="shared" si="2"/>
        <v>42796</v>
      </c>
      <c r="C35" s="49" t="str">
        <f t="shared" si="0"/>
        <v>יום ה</v>
      </c>
      <c r="D35" s="92"/>
      <c r="E35" s="78"/>
      <c r="F35" s="78"/>
      <c r="G35" s="40" t="b">
        <f t="shared" si="1"/>
        <v>0</v>
      </c>
      <c r="H35" s="7"/>
      <c r="I35" s="7"/>
      <c r="J35" s="7"/>
      <c r="K35" s="7"/>
      <c r="L35" s="7"/>
      <c r="M35" s="7"/>
      <c r="N35" s="7"/>
      <c r="O35" s="7"/>
      <c r="P35" s="7"/>
      <c r="Q35" s="7"/>
      <c r="R35" s="7"/>
      <c r="S35" s="42">
        <f>IF(((TEXT($B$2,"mm"))-(TEXT(B35,"mm"))=0),IF(G35&gt;=SUM(H35:N35),G35-SUM(H35:N35)+0.000001,SUM(H35:N35)-G35-0.000001),0)</f>
        <v>0</v>
      </c>
      <c r="T35" s="44">
        <f t="shared" si="5"/>
        <v>0</v>
      </c>
      <c r="U35" s="43">
        <f>IF(((TEXT($B$2,"mm"))-(TEXT(B35,"mm"))=0),IF(COUNTA(H35:R35,E35:F35)&gt;0,1,""),"")</f>
      </c>
      <c r="V35" s="12"/>
      <c r="W35" s="9">
        <f>IF(SUM(H35:N35)&gt;G35,$B$59,"")</f>
      </c>
    </row>
    <row r="36" spans="1:23" s="10" customFormat="1" ht="14.25" customHeight="1" hidden="1" thickBot="1">
      <c r="A36" s="11"/>
      <c r="B36" s="50">
        <f t="shared" si="2"/>
        <v>42797</v>
      </c>
      <c r="C36" s="51" t="str">
        <f t="shared" si="0"/>
        <v>יום ו</v>
      </c>
      <c r="D36" s="93"/>
      <c r="E36" s="79"/>
      <c r="F36" s="79"/>
      <c r="G36" s="40" t="b">
        <f t="shared" si="1"/>
        <v>0</v>
      </c>
      <c r="H36" s="7"/>
      <c r="I36" s="7"/>
      <c r="J36" s="7"/>
      <c r="K36" s="7"/>
      <c r="L36" s="7"/>
      <c r="M36" s="7"/>
      <c r="N36" s="7"/>
      <c r="O36" s="14"/>
      <c r="P36" s="15"/>
      <c r="Q36" s="15"/>
      <c r="R36" s="16"/>
      <c r="S36" s="42">
        <f>IF(((TEXT($B$2,"mm"))-(TEXT(B36,"mm"))=0),IF(G36&gt;=SUM(H36:N36),G36-SUM(H36:N36)+0.000001,SUM(H36:N36)-G36-0.000001),0)</f>
        <v>0</v>
      </c>
      <c r="T36" s="45">
        <f t="shared" si="5"/>
        <v>0</v>
      </c>
      <c r="U36" s="43">
        <f>IF(((TEXT($B$2,"mm"))-(TEXT(B36,"mm"))=0),IF(COUNTA(H36:R36,E36:F36)&gt;0,1,""),"")</f>
      </c>
      <c r="V36" s="17"/>
      <c r="W36" s="9">
        <f>IF(SUM(H36:N36)&gt;G36,$B$59,"")</f>
      </c>
    </row>
    <row r="37" spans="1:22" s="26" customFormat="1" ht="24.75" customHeight="1" thickBot="1">
      <c r="A37" s="18"/>
      <c r="B37" s="19"/>
      <c r="C37" s="20"/>
      <c r="D37" s="21">
        <f>SUM(D6:D36)</f>
        <v>7.437500000000002</v>
      </c>
      <c r="E37" s="38"/>
      <c r="F37" s="38"/>
      <c r="G37" s="23">
        <f>SUM(G6:G36)</f>
        <v>0</v>
      </c>
      <c r="H37" s="95">
        <f aca="true" t="shared" si="8" ref="H37:R37">SUM(H6:H36)</f>
        <v>0</v>
      </c>
      <c r="I37" s="95">
        <f t="shared" si="8"/>
        <v>0</v>
      </c>
      <c r="J37" s="95">
        <f t="shared" si="8"/>
        <v>0</v>
      </c>
      <c r="K37" s="23">
        <f t="shared" si="8"/>
        <v>0</v>
      </c>
      <c r="L37" s="23">
        <f t="shared" si="8"/>
        <v>0</v>
      </c>
      <c r="M37" s="23">
        <f t="shared" si="8"/>
        <v>0</v>
      </c>
      <c r="N37" s="21">
        <f t="shared" si="8"/>
        <v>0</v>
      </c>
      <c r="O37" s="24">
        <f t="shared" si="8"/>
        <v>0</v>
      </c>
      <c r="P37" s="23">
        <f t="shared" si="8"/>
        <v>0</v>
      </c>
      <c r="Q37" s="23">
        <f t="shared" si="8"/>
        <v>0</v>
      </c>
      <c r="R37" s="22">
        <f t="shared" si="8"/>
        <v>0</v>
      </c>
      <c r="S37" s="75"/>
      <c r="T37" s="21">
        <f>T36</f>
        <v>0</v>
      </c>
      <c r="U37" s="25">
        <f>SUM(U6:U36)</f>
        <v>0</v>
      </c>
      <c r="V37" s="25">
        <f>COUNTA(V6:V36)</f>
        <v>0</v>
      </c>
    </row>
    <row r="38" spans="1:22" s="26" customFormat="1" ht="18" thickBot="1">
      <c r="A38" s="119" t="s">
        <v>53</v>
      </c>
      <c r="B38" s="120"/>
      <c r="C38" s="120"/>
      <c r="D38" s="120"/>
      <c r="E38" s="120"/>
      <c r="F38" s="121"/>
      <c r="G38" s="83"/>
      <c r="H38" s="94">
        <f>H37/(MAX(D37,T37))</f>
        <v>0</v>
      </c>
      <c r="I38" s="94">
        <f>I37/(MAX(D37,T37))</f>
        <v>0</v>
      </c>
      <c r="J38" s="94">
        <f>J37/(MAX(D37,T37))</f>
        <v>0</v>
      </c>
      <c r="K38" s="94">
        <f>K37/(MAX(D37,T37))</f>
        <v>0</v>
      </c>
      <c r="L38" s="94">
        <f>L37/(MAX(D37,T37))</f>
        <v>0</v>
      </c>
      <c r="M38" s="94">
        <f>M37/(MAX(D37,T37))</f>
        <v>0</v>
      </c>
      <c r="N38" s="94">
        <f>N37/(MAX(D37,T37))</f>
        <v>0</v>
      </c>
      <c r="O38" s="87"/>
      <c r="P38" s="87"/>
      <c r="Q38" s="87"/>
      <c r="R38" s="87"/>
      <c r="S38" s="87"/>
      <c r="T38" s="87"/>
      <c r="U38" s="87"/>
      <c r="V38" s="87"/>
    </row>
    <row r="39" spans="1:22" s="88" customFormat="1" ht="18" thickBot="1">
      <c r="A39" s="84" t="s">
        <v>56</v>
      </c>
      <c r="C39" s="84"/>
      <c r="D39" s="84"/>
      <c r="E39" s="84"/>
      <c r="F39" s="89">
        <f>(MAX(D37,T37))</f>
        <v>7.437500000000002</v>
      </c>
      <c r="G39" s="85"/>
      <c r="H39" s="86"/>
      <c r="I39" s="86"/>
      <c r="J39" s="86"/>
      <c r="K39" s="87"/>
      <c r="L39" s="87"/>
      <c r="M39" s="87"/>
      <c r="N39" s="87"/>
      <c r="O39" s="87"/>
      <c r="P39" s="87"/>
      <c r="Q39" s="87"/>
      <c r="R39" s="87"/>
      <c r="S39" s="87"/>
      <c r="T39" s="87"/>
      <c r="U39" s="87"/>
      <c r="V39" s="87"/>
    </row>
    <row r="40" spans="7:24" s="27" customFormat="1" ht="29.25" customHeight="1" thickBot="1">
      <c r="G40" s="122" t="str">
        <f>IF(G37=(H37+I37+J37+K37+L37+M37+N37),"בדיקה: מלוא שעות העבודה הוקצו למשימות ","אין התאמה בין שעות העבודה לשעות שהוקצו למשימות")</f>
        <v>בדיקה: מלוא שעות העבודה הוקצו למשימות </v>
      </c>
      <c r="H40" s="123"/>
      <c r="I40" s="123"/>
      <c r="J40" s="124"/>
      <c r="N40" s="90"/>
      <c r="O40" s="91"/>
      <c r="S40" s="125" t="s">
        <v>37</v>
      </c>
      <c r="T40" s="126"/>
      <c r="U40" s="127"/>
      <c r="V40" s="68">
        <f>IF(U37=0,0,V37/U37)</f>
        <v>0</v>
      </c>
      <c r="X40" s="28"/>
    </row>
    <row r="41" spans="1:4" s="29" customFormat="1" ht="21" customHeight="1" thickTop="1">
      <c r="A41" s="29" t="s">
        <v>28</v>
      </c>
      <c r="C41" s="30"/>
      <c r="D41" s="30"/>
    </row>
    <row r="42" spans="1:27" s="3" customFormat="1" ht="12">
      <c r="A42" s="9"/>
      <c r="B42" s="9"/>
      <c r="C42" s="31"/>
      <c r="D42" s="31"/>
      <c r="Y42" s="2"/>
      <c r="Z42" s="2"/>
      <c r="AA42" s="2"/>
    </row>
    <row r="43" spans="1:25" s="3" customFormat="1" ht="21" customHeight="1" thickBot="1">
      <c r="A43" s="70" t="s">
        <v>32</v>
      </c>
      <c r="B43" s="32"/>
      <c r="C43" s="102"/>
      <c r="D43" s="102"/>
      <c r="E43" s="102"/>
      <c r="F43" s="113" t="s">
        <v>46</v>
      </c>
      <c r="G43" s="114"/>
      <c r="H43" s="114"/>
      <c r="I43" s="102"/>
      <c r="J43" s="102"/>
      <c r="K43" s="102"/>
      <c r="L43" s="73"/>
      <c r="M43" s="32"/>
      <c r="W43" s="2"/>
      <c r="X43" s="2"/>
      <c r="Y43" s="2"/>
    </row>
    <row r="44" spans="1:25" s="3" customFormat="1" ht="21" customHeight="1" thickBot="1">
      <c r="A44" s="70" t="s">
        <v>44</v>
      </c>
      <c r="B44" s="32"/>
      <c r="C44" s="102"/>
      <c r="D44" s="102"/>
      <c r="E44" s="102"/>
      <c r="F44" s="113" t="s">
        <v>45</v>
      </c>
      <c r="G44" s="114"/>
      <c r="H44" s="114"/>
      <c r="I44" s="102"/>
      <c r="J44" s="102"/>
      <c r="K44" s="102"/>
      <c r="L44" s="73"/>
      <c r="M44" s="32"/>
      <c r="W44" s="82"/>
      <c r="X44" s="2"/>
      <c r="Y44" s="2"/>
    </row>
    <row r="45" spans="1:25" s="3" customFormat="1" ht="21" customHeight="1" thickBot="1">
      <c r="A45" s="70"/>
      <c r="B45" s="32" t="s">
        <v>33</v>
      </c>
      <c r="C45" s="102"/>
      <c r="D45" s="102"/>
      <c r="E45" s="102"/>
      <c r="F45" s="72"/>
      <c r="G45" s="71"/>
      <c r="H45" s="32" t="s">
        <v>33</v>
      </c>
      <c r="I45" s="102"/>
      <c r="J45" s="102"/>
      <c r="K45" s="102"/>
      <c r="L45" s="73"/>
      <c r="M45" s="32"/>
      <c r="N45" s="32"/>
      <c r="O45" s="73"/>
      <c r="P45" s="73"/>
      <c r="Q45" s="73"/>
      <c r="W45" s="2"/>
      <c r="X45" s="2"/>
      <c r="Y45" s="2"/>
    </row>
    <row r="46" spans="1:4" s="3" customFormat="1" ht="12">
      <c r="A46" s="9"/>
      <c r="B46" s="9"/>
      <c r="C46" s="31"/>
      <c r="D46" s="31"/>
    </row>
    <row r="47" spans="1:4" s="3" customFormat="1" ht="12">
      <c r="A47" s="9"/>
      <c r="B47" s="9"/>
      <c r="C47" s="31"/>
      <c r="D47" s="31"/>
    </row>
    <row r="48" spans="1:4" s="3" customFormat="1" ht="27" customHeight="1">
      <c r="A48" s="109" t="s">
        <v>29</v>
      </c>
      <c r="B48" s="110"/>
      <c r="C48" s="111"/>
      <c r="D48" s="64" t="s">
        <v>40</v>
      </c>
    </row>
    <row r="49" spans="1:16" s="3" customFormat="1" ht="26.25" customHeight="1">
      <c r="A49" s="106" t="s">
        <v>39</v>
      </c>
      <c r="B49" s="107"/>
      <c r="C49" s="108"/>
      <c r="D49" s="63">
        <v>1</v>
      </c>
      <c r="E49" s="112" t="s">
        <v>49</v>
      </c>
      <c r="F49" s="112"/>
      <c r="G49" s="112"/>
      <c r="H49" s="112"/>
      <c r="I49" s="67"/>
      <c r="P49" s="69"/>
    </row>
    <row r="50" spans="1:4" s="3" customFormat="1" ht="22.5" customHeight="1">
      <c r="A50" s="106" t="s">
        <v>34</v>
      </c>
      <c r="B50" s="107"/>
      <c r="C50" s="108"/>
      <c r="D50" s="74">
        <v>0.3541666666666667</v>
      </c>
    </row>
    <row r="51" spans="1:16" s="3" customFormat="1" ht="22.5" customHeight="1">
      <c r="A51" s="106" t="s">
        <v>47</v>
      </c>
      <c r="B51" s="107"/>
      <c r="C51" s="108"/>
      <c r="D51" s="7">
        <v>0.1875</v>
      </c>
      <c r="P51" s="69"/>
    </row>
    <row r="52" spans="1:4" s="3" customFormat="1" ht="12">
      <c r="A52" s="33"/>
      <c r="B52" s="9"/>
      <c r="C52" s="31"/>
      <c r="D52" s="31"/>
    </row>
    <row r="53" spans="1:4" s="3" customFormat="1" ht="12">
      <c r="A53" s="33"/>
      <c r="B53" s="9"/>
      <c r="C53" s="31"/>
      <c r="D53" s="31"/>
    </row>
    <row r="54" spans="1:4" s="3" customFormat="1" ht="12">
      <c r="A54" s="33"/>
      <c r="B54" s="9"/>
      <c r="C54" s="31"/>
      <c r="D54" s="31"/>
    </row>
    <row r="55" spans="1:4" s="3" customFormat="1" ht="12">
      <c r="A55" s="33"/>
      <c r="B55" s="9"/>
      <c r="C55" s="31"/>
      <c r="D55" s="31"/>
    </row>
    <row r="56" spans="1:4" s="35" customFormat="1" ht="12">
      <c r="A56" s="33"/>
      <c r="B56" s="96"/>
      <c r="C56" s="97"/>
      <c r="D56" s="97"/>
    </row>
    <row r="57" spans="1:4" s="35" customFormat="1" ht="12">
      <c r="A57" s="34" t="s">
        <v>48</v>
      </c>
      <c r="B57" s="96" t="s">
        <v>48</v>
      </c>
      <c r="C57" s="97"/>
      <c r="D57" s="97">
        <v>2017</v>
      </c>
    </row>
    <row r="58" spans="1:4" s="35" customFormat="1" ht="12">
      <c r="A58" s="34"/>
      <c r="B58" s="96"/>
      <c r="C58" s="97"/>
      <c r="D58" s="97"/>
    </row>
    <row r="59" spans="1:4" s="35" customFormat="1" ht="12">
      <c r="A59" s="34"/>
      <c r="B59" s="96" t="s">
        <v>42</v>
      </c>
      <c r="C59" s="97"/>
      <c r="D59" s="97"/>
    </row>
    <row r="60" spans="1:15" s="35" customFormat="1" ht="12">
      <c r="A60" s="34"/>
      <c r="B60" s="96"/>
      <c r="C60" s="97"/>
      <c r="D60" s="97"/>
      <c r="K60" s="96"/>
      <c r="L60" s="96"/>
      <c r="M60" s="96"/>
      <c r="N60" s="96"/>
      <c r="O60" s="96"/>
    </row>
    <row r="61" spans="1:4" s="96" customFormat="1" ht="12">
      <c r="A61" s="34"/>
      <c r="C61" s="98"/>
      <c r="D61" s="98"/>
    </row>
    <row r="62" spans="1:4" s="96" customFormat="1" ht="12">
      <c r="A62" s="34"/>
      <c r="C62" s="98"/>
      <c r="D62" s="98"/>
    </row>
    <row r="63" spans="1:4" s="96" customFormat="1" ht="12">
      <c r="A63" s="34"/>
      <c r="B63" s="33" t="s">
        <v>3</v>
      </c>
      <c r="C63" s="98"/>
      <c r="D63" s="98"/>
    </row>
    <row r="64" spans="1:4" s="96" customFormat="1" ht="12">
      <c r="A64" s="34"/>
      <c r="B64" s="33" t="s">
        <v>4</v>
      </c>
      <c r="C64" s="98"/>
      <c r="D64" s="98"/>
    </row>
    <row r="65" spans="1:4" s="96" customFormat="1" ht="12">
      <c r="A65" s="34"/>
      <c r="B65" s="33" t="s">
        <v>5</v>
      </c>
      <c r="C65" s="98"/>
      <c r="D65" s="98"/>
    </row>
    <row r="66" spans="1:4" s="96" customFormat="1" ht="12">
      <c r="A66" s="34"/>
      <c r="B66" s="33" t="s">
        <v>6</v>
      </c>
      <c r="C66" s="98"/>
      <c r="D66" s="98"/>
    </row>
    <row r="67" spans="1:4" s="96" customFormat="1" ht="12">
      <c r="A67" s="34"/>
      <c r="B67" s="33" t="s">
        <v>7</v>
      </c>
      <c r="C67" s="98"/>
      <c r="D67" s="98"/>
    </row>
    <row r="68" spans="1:4" s="96" customFormat="1" ht="12">
      <c r="A68" s="34"/>
      <c r="B68" s="33" t="s">
        <v>8</v>
      </c>
      <c r="C68" s="98"/>
      <c r="D68" s="98"/>
    </row>
    <row r="69" spans="1:4" s="96" customFormat="1" ht="12">
      <c r="A69" s="34"/>
      <c r="B69" s="33" t="s">
        <v>9</v>
      </c>
      <c r="C69" s="98"/>
      <c r="D69" s="98"/>
    </row>
    <row r="70" spans="1:4" s="96" customFormat="1" ht="12">
      <c r="A70" s="34"/>
      <c r="B70" s="33" t="s">
        <v>22</v>
      </c>
      <c r="C70" s="98"/>
      <c r="D70" s="98"/>
    </row>
    <row r="71" spans="1:4" s="96" customFormat="1" ht="12">
      <c r="A71" s="34"/>
      <c r="B71" s="33" t="s">
        <v>51</v>
      </c>
      <c r="C71" s="98"/>
      <c r="D71" s="98"/>
    </row>
    <row r="72" spans="1:4" s="96" customFormat="1" ht="12">
      <c r="A72" s="34"/>
      <c r="B72" s="34"/>
      <c r="C72" s="98"/>
      <c r="D72" s="98"/>
    </row>
    <row r="73" spans="1:4" s="96" customFormat="1" ht="12">
      <c r="A73" s="34"/>
      <c r="B73" s="34" t="s">
        <v>27</v>
      </c>
      <c r="C73" s="98"/>
      <c r="D73" s="98"/>
    </row>
    <row r="74" spans="1:4" s="96" customFormat="1" ht="12">
      <c r="A74" s="34"/>
      <c r="B74" s="34"/>
      <c r="C74" s="98"/>
      <c r="D74" s="98"/>
    </row>
    <row r="75" spans="1:4" s="96" customFormat="1" ht="12">
      <c r="A75" s="34"/>
      <c r="B75" s="34">
        <v>39448</v>
      </c>
      <c r="C75" s="98"/>
      <c r="D75" s="98"/>
    </row>
    <row r="76" spans="1:4" s="96" customFormat="1" ht="12">
      <c r="A76" s="34"/>
      <c r="B76" s="34">
        <v>39479</v>
      </c>
      <c r="C76" s="98"/>
      <c r="D76" s="98"/>
    </row>
    <row r="77" spans="1:4" s="96" customFormat="1" ht="12">
      <c r="A77" s="34"/>
      <c r="B77" s="34">
        <v>39508</v>
      </c>
      <c r="C77" s="98"/>
      <c r="D77" s="98"/>
    </row>
    <row r="78" spans="1:4" s="96" customFormat="1" ht="12">
      <c r="A78" s="34"/>
      <c r="B78" s="34">
        <v>39539</v>
      </c>
      <c r="C78" s="98"/>
      <c r="D78" s="98"/>
    </row>
    <row r="79" spans="1:4" s="96" customFormat="1" ht="12">
      <c r="A79" s="34"/>
      <c r="B79" s="34">
        <v>39569</v>
      </c>
      <c r="C79" s="98"/>
      <c r="D79" s="98"/>
    </row>
    <row r="80" spans="1:4" s="96" customFormat="1" ht="12">
      <c r="A80" s="34"/>
      <c r="B80" s="34">
        <v>39600</v>
      </c>
      <c r="C80" s="98"/>
      <c r="D80" s="98"/>
    </row>
    <row r="81" spans="1:4" s="96" customFormat="1" ht="12">
      <c r="A81" s="34"/>
      <c r="B81" s="34">
        <v>39630</v>
      </c>
      <c r="C81" s="98"/>
      <c r="D81" s="98"/>
    </row>
    <row r="82" spans="1:4" s="96" customFormat="1" ht="12">
      <c r="A82" s="34"/>
      <c r="B82" s="34">
        <v>39661</v>
      </c>
      <c r="C82" s="98"/>
      <c r="D82" s="98"/>
    </row>
    <row r="83" spans="1:4" s="96" customFormat="1" ht="12">
      <c r="A83" s="34"/>
      <c r="B83" s="34">
        <v>39692</v>
      </c>
      <c r="C83" s="98"/>
      <c r="D83" s="98"/>
    </row>
    <row r="84" spans="1:4" s="96" customFormat="1" ht="12">
      <c r="A84" s="34"/>
      <c r="B84" s="34">
        <v>39722</v>
      </c>
      <c r="C84" s="98"/>
      <c r="D84" s="98"/>
    </row>
    <row r="85" spans="1:4" s="96" customFormat="1" ht="12">
      <c r="A85" s="34"/>
      <c r="B85" s="34">
        <v>39753</v>
      </c>
      <c r="C85" s="98"/>
      <c r="D85" s="98"/>
    </row>
    <row r="86" spans="1:4" s="96" customFormat="1" ht="12">
      <c r="A86" s="34"/>
      <c r="B86" s="34">
        <v>39783</v>
      </c>
      <c r="C86" s="98"/>
      <c r="D86" s="98"/>
    </row>
    <row r="87" spans="1:4" s="96" customFormat="1" ht="12">
      <c r="A87" s="34"/>
      <c r="B87" s="34">
        <v>39814</v>
      </c>
      <c r="C87" s="98"/>
      <c r="D87" s="98"/>
    </row>
    <row r="88" spans="1:4" s="96" customFormat="1" ht="12">
      <c r="A88" s="34"/>
      <c r="B88" s="34">
        <v>39845</v>
      </c>
      <c r="C88" s="98"/>
      <c r="D88" s="98"/>
    </row>
    <row r="89" spans="1:4" s="96" customFormat="1" ht="12">
      <c r="A89" s="34"/>
      <c r="B89" s="34">
        <v>39873</v>
      </c>
      <c r="C89" s="98"/>
      <c r="D89" s="98"/>
    </row>
    <row r="90" spans="1:4" s="96" customFormat="1" ht="12">
      <c r="A90" s="34"/>
      <c r="B90" s="34">
        <v>39904</v>
      </c>
      <c r="C90" s="98"/>
      <c r="D90" s="98"/>
    </row>
    <row r="91" spans="1:4" s="96" customFormat="1" ht="12">
      <c r="A91" s="34"/>
      <c r="B91" s="34">
        <v>39934</v>
      </c>
      <c r="C91" s="98"/>
      <c r="D91" s="98"/>
    </row>
    <row r="92" spans="1:4" s="96" customFormat="1" ht="12">
      <c r="A92" s="34"/>
      <c r="B92" s="34">
        <v>39965</v>
      </c>
      <c r="C92" s="98"/>
      <c r="D92" s="98"/>
    </row>
    <row r="93" spans="1:4" s="96" customFormat="1" ht="12">
      <c r="A93" s="34"/>
      <c r="B93" s="34">
        <v>39995</v>
      </c>
      <c r="C93" s="98"/>
      <c r="D93" s="98"/>
    </row>
    <row r="94" spans="1:4" s="96" customFormat="1" ht="12">
      <c r="A94" s="34"/>
      <c r="B94" s="34">
        <v>40026</v>
      </c>
      <c r="C94" s="98"/>
      <c r="D94" s="98"/>
    </row>
    <row r="95" spans="1:4" s="96" customFormat="1" ht="12">
      <c r="A95" s="34"/>
      <c r="B95" s="34">
        <v>40057</v>
      </c>
      <c r="C95" s="98"/>
      <c r="D95" s="98"/>
    </row>
    <row r="96" spans="1:4" s="96" customFormat="1" ht="12">
      <c r="A96" s="34"/>
      <c r="B96" s="34">
        <v>40087</v>
      </c>
      <c r="C96" s="98"/>
      <c r="D96" s="98"/>
    </row>
    <row r="97" spans="1:4" s="96" customFormat="1" ht="12">
      <c r="A97" s="34"/>
      <c r="B97" s="34">
        <v>40118</v>
      </c>
      <c r="C97" s="98"/>
      <c r="D97" s="98"/>
    </row>
    <row r="98" spans="1:4" s="96" customFormat="1" ht="12">
      <c r="A98" s="34"/>
      <c r="B98" s="34">
        <v>40148</v>
      </c>
      <c r="C98" s="98"/>
      <c r="D98" s="98"/>
    </row>
    <row r="99" spans="1:4" s="96" customFormat="1" ht="12">
      <c r="A99" s="34"/>
      <c r="B99" s="34">
        <v>40179</v>
      </c>
      <c r="C99" s="98"/>
      <c r="D99" s="98"/>
    </row>
    <row r="100" spans="1:4" s="96" customFormat="1" ht="12">
      <c r="A100" s="34"/>
      <c r="B100" s="34">
        <v>40210</v>
      </c>
      <c r="C100" s="98"/>
      <c r="D100" s="98"/>
    </row>
    <row r="101" spans="1:4" s="96" customFormat="1" ht="12">
      <c r="A101" s="34"/>
      <c r="B101" s="34">
        <v>40238</v>
      </c>
      <c r="C101" s="98"/>
      <c r="D101" s="98"/>
    </row>
    <row r="102" spans="1:4" s="96" customFormat="1" ht="12">
      <c r="A102" s="34"/>
      <c r="B102" s="34">
        <v>40269</v>
      </c>
      <c r="C102" s="98"/>
      <c r="D102" s="98"/>
    </row>
    <row r="103" spans="1:4" s="96" customFormat="1" ht="12">
      <c r="A103" s="34"/>
      <c r="B103" s="34">
        <v>40299</v>
      </c>
      <c r="C103" s="98"/>
      <c r="D103" s="98"/>
    </row>
    <row r="104" spans="1:4" s="96" customFormat="1" ht="12">
      <c r="A104" s="34"/>
      <c r="B104" s="34">
        <v>40330</v>
      </c>
      <c r="C104" s="98"/>
      <c r="D104" s="98"/>
    </row>
    <row r="105" spans="1:4" s="96" customFormat="1" ht="12">
      <c r="A105" s="34"/>
      <c r="B105" s="34">
        <v>40360</v>
      </c>
      <c r="C105" s="98"/>
      <c r="D105" s="98"/>
    </row>
    <row r="106" spans="1:4" s="96" customFormat="1" ht="12">
      <c r="A106" s="34"/>
      <c r="B106" s="34">
        <v>40391</v>
      </c>
      <c r="C106" s="98"/>
      <c r="D106" s="98"/>
    </row>
    <row r="107" spans="1:4" s="96" customFormat="1" ht="12">
      <c r="A107" s="34"/>
      <c r="B107" s="34">
        <v>40422</v>
      </c>
      <c r="C107" s="98"/>
      <c r="D107" s="98"/>
    </row>
    <row r="108" spans="1:4" s="96" customFormat="1" ht="12">
      <c r="A108" s="34"/>
      <c r="B108" s="34">
        <v>40452</v>
      </c>
      <c r="C108" s="98"/>
      <c r="D108" s="98"/>
    </row>
    <row r="109" spans="1:4" s="96" customFormat="1" ht="12">
      <c r="A109" s="34"/>
      <c r="B109" s="34">
        <v>40483</v>
      </c>
      <c r="C109" s="98"/>
      <c r="D109" s="98"/>
    </row>
    <row r="110" spans="1:4" s="96" customFormat="1" ht="12">
      <c r="A110" s="34"/>
      <c r="B110" s="34">
        <v>40513</v>
      </c>
      <c r="C110" s="98"/>
      <c r="D110" s="98"/>
    </row>
    <row r="111" spans="1:4" s="96" customFormat="1" ht="12">
      <c r="A111" s="34"/>
      <c r="B111" s="34">
        <v>40544</v>
      </c>
      <c r="C111" s="98"/>
      <c r="D111" s="98"/>
    </row>
    <row r="112" spans="1:4" s="96" customFormat="1" ht="12">
      <c r="A112" s="34"/>
      <c r="B112" s="34">
        <v>40575</v>
      </c>
      <c r="C112" s="98"/>
      <c r="D112" s="98"/>
    </row>
    <row r="113" spans="1:4" s="96" customFormat="1" ht="12">
      <c r="A113" s="34"/>
      <c r="B113" s="34">
        <v>40603</v>
      </c>
      <c r="C113" s="98"/>
      <c r="D113" s="98"/>
    </row>
    <row r="114" spans="1:4" s="96" customFormat="1" ht="12">
      <c r="A114" s="34"/>
      <c r="B114" s="34">
        <v>40634</v>
      </c>
      <c r="C114" s="98"/>
      <c r="D114" s="98"/>
    </row>
    <row r="115" spans="1:4" s="96" customFormat="1" ht="12">
      <c r="A115" s="34"/>
      <c r="B115" s="34">
        <v>40664</v>
      </c>
      <c r="C115" s="98"/>
      <c r="D115" s="98"/>
    </row>
    <row r="116" spans="1:4" s="96" customFormat="1" ht="12">
      <c r="A116" s="34"/>
      <c r="B116" s="34">
        <v>40695</v>
      </c>
      <c r="C116" s="98"/>
      <c r="D116" s="98"/>
    </row>
    <row r="117" spans="1:4" s="96" customFormat="1" ht="12">
      <c r="A117" s="34"/>
      <c r="B117" s="34">
        <v>40725</v>
      </c>
      <c r="C117" s="98"/>
      <c r="D117" s="98"/>
    </row>
    <row r="118" spans="1:4" s="96" customFormat="1" ht="12">
      <c r="A118" s="34"/>
      <c r="B118" s="34">
        <v>40756</v>
      </c>
      <c r="C118" s="98"/>
      <c r="D118" s="98"/>
    </row>
    <row r="119" spans="2:4" s="96" customFormat="1" ht="12">
      <c r="B119" s="34">
        <v>40787</v>
      </c>
      <c r="C119" s="98"/>
      <c r="D119" s="98"/>
    </row>
    <row r="120" spans="2:4" s="96" customFormat="1" ht="12">
      <c r="B120" s="34">
        <v>40817</v>
      </c>
      <c r="C120" s="98"/>
      <c r="D120" s="98"/>
    </row>
    <row r="121" spans="2:4" s="96" customFormat="1" ht="12">
      <c r="B121" s="34">
        <v>40848</v>
      </c>
      <c r="C121" s="98"/>
      <c r="D121" s="98"/>
    </row>
    <row r="122" spans="2:4" s="96" customFormat="1" ht="12">
      <c r="B122" s="34">
        <v>40878</v>
      </c>
      <c r="C122" s="98"/>
      <c r="D122" s="98"/>
    </row>
    <row r="123" spans="2:4" s="96" customFormat="1" ht="12">
      <c r="B123" s="34">
        <v>40909</v>
      </c>
      <c r="C123" s="98"/>
      <c r="D123" s="98"/>
    </row>
    <row r="124" spans="2:4" s="96" customFormat="1" ht="12">
      <c r="B124" s="34">
        <v>40940</v>
      </c>
      <c r="C124" s="98"/>
      <c r="D124" s="98"/>
    </row>
    <row r="125" spans="2:4" s="96" customFormat="1" ht="12">
      <c r="B125" s="34">
        <v>40969</v>
      </c>
      <c r="C125" s="98"/>
      <c r="D125" s="98"/>
    </row>
    <row r="126" spans="2:4" s="96" customFormat="1" ht="12">
      <c r="B126" s="34">
        <v>41000</v>
      </c>
      <c r="C126" s="98"/>
      <c r="D126" s="98"/>
    </row>
    <row r="127" spans="2:4" s="96" customFormat="1" ht="12">
      <c r="B127" s="34">
        <v>41030</v>
      </c>
      <c r="C127" s="98"/>
      <c r="D127" s="98"/>
    </row>
    <row r="128" spans="2:4" s="96" customFormat="1" ht="12">
      <c r="B128" s="34">
        <v>41061</v>
      </c>
      <c r="C128" s="98"/>
      <c r="D128" s="98"/>
    </row>
    <row r="129" spans="2:4" s="96" customFormat="1" ht="12">
      <c r="B129" s="34">
        <v>41091</v>
      </c>
      <c r="C129" s="98"/>
      <c r="D129" s="98"/>
    </row>
    <row r="130" spans="2:4" s="96" customFormat="1" ht="12">
      <c r="B130" s="34">
        <v>41122</v>
      </c>
      <c r="C130" s="98"/>
      <c r="D130" s="98"/>
    </row>
    <row r="131" spans="2:4" s="96" customFormat="1" ht="12">
      <c r="B131" s="34">
        <v>41153</v>
      </c>
      <c r="C131" s="98"/>
      <c r="D131" s="98"/>
    </row>
    <row r="132" spans="2:15" s="96" customFormat="1" ht="12">
      <c r="B132" s="34">
        <v>41183</v>
      </c>
      <c r="C132" s="98"/>
      <c r="D132" s="98"/>
      <c r="K132" s="35"/>
      <c r="L132" s="35"/>
      <c r="M132" s="35"/>
      <c r="N132" s="35"/>
      <c r="O132" s="35"/>
    </row>
    <row r="133" spans="2:4" s="35" customFormat="1" ht="12">
      <c r="B133" s="34">
        <v>41214</v>
      </c>
      <c r="C133" s="97"/>
      <c r="D133" s="97"/>
    </row>
    <row r="134" spans="2:4" s="35" customFormat="1" ht="12">
      <c r="B134" s="99">
        <v>41244</v>
      </c>
      <c r="C134" s="97"/>
      <c r="D134" s="97"/>
    </row>
    <row r="135" spans="1:2" ht="12">
      <c r="A135" s="35"/>
      <c r="B135" s="35"/>
    </row>
    <row r="136" spans="1:2" ht="12">
      <c r="A136" s="35"/>
      <c r="B136" s="35"/>
    </row>
    <row r="137" spans="1:2" ht="12">
      <c r="A137" s="35"/>
      <c r="B137" s="35"/>
    </row>
    <row r="138" spans="1:2" ht="12">
      <c r="A138" s="35"/>
      <c r="B138" s="35"/>
    </row>
    <row r="139" spans="1:2" ht="12">
      <c r="A139" s="35"/>
      <c r="B139" s="35"/>
    </row>
    <row r="140" spans="1:2" ht="12">
      <c r="A140" s="35"/>
      <c r="B140" s="35"/>
    </row>
  </sheetData>
  <sheetProtection password="CAD0" sheet="1" objects="1" scenarios="1"/>
  <mergeCells count="26">
    <mergeCell ref="A50:C50"/>
    <mergeCell ref="A51:C51"/>
    <mergeCell ref="C45:E45"/>
    <mergeCell ref="I45:K45"/>
    <mergeCell ref="A49:C49"/>
    <mergeCell ref="E49:H49"/>
    <mergeCell ref="A48:C48"/>
    <mergeCell ref="F44:H44"/>
    <mergeCell ref="I44:K44"/>
    <mergeCell ref="O4:R4"/>
    <mergeCell ref="A38:F38"/>
    <mergeCell ref="G40:J40"/>
    <mergeCell ref="C43:E43"/>
    <mergeCell ref="F43:H43"/>
    <mergeCell ref="I43:K43"/>
    <mergeCell ref="C44:E44"/>
    <mergeCell ref="A4:D4"/>
    <mergeCell ref="Q2:R2"/>
    <mergeCell ref="S2:T2"/>
    <mergeCell ref="K2:M2"/>
    <mergeCell ref="S40:U40"/>
    <mergeCell ref="F2:G2"/>
    <mergeCell ref="H2:I2"/>
    <mergeCell ref="E4:G4"/>
    <mergeCell ref="H4:N4"/>
    <mergeCell ref="N2:O2"/>
  </mergeCells>
  <conditionalFormatting sqref="Z2:AA2 Z3:Z4 AC2:AC5 Z9:AA9 Z10 AC9:AE9 AC10:AC14 AE10:AE14 AI8:AI9 AG9:AH9 AH10:AH14 AK9:AM9 AK10:AK12 AL13 AM12:AM18 AO9:AO10 AR9:AR10 AR13:AR15 AP11:AQ12 AO13:AO15 AV6:AV9 AT9:AU9 AT10:AT12 AU13 AV14:AV15">
    <cfRule type="expression" priority="63" dxfId="1" stopIfTrue="1">
      <formula>AND($H$2="רן",$N$2="יחזקאל")</formula>
    </cfRule>
  </conditionalFormatting>
  <conditionalFormatting sqref="G34:R36 T34:V36 A34:C36">
    <cfRule type="expression" priority="34" dxfId="0" stopIfTrue="1">
      <formula>OR($C34=$B$68,$C34=$B$69,$C34=$B$70)</formula>
    </cfRule>
  </conditionalFormatting>
  <conditionalFormatting sqref="D35:D36">
    <cfRule type="expression" priority="32" dxfId="0" stopIfTrue="1">
      <formula>OR($C35=$B$68,$C35=$B$69,$C35=$B$70)</formula>
    </cfRule>
    <cfRule type="expression" priority="33" dxfId="18" stopIfTrue="1">
      <formula>OR($A35=$B$70,$A35=$B$71)</formula>
    </cfRule>
  </conditionalFormatting>
  <conditionalFormatting sqref="E34:E36">
    <cfRule type="expression" priority="29" dxfId="8" stopIfTrue="1">
      <formula>AND(SUM(H34:N34)&lt;G34,AND($C34&lt;&gt;$B$68,$C34&lt;&gt;$B$69,$C34&lt;&gt;$B$70))</formula>
    </cfRule>
    <cfRule type="expression" priority="30" dxfId="1" stopIfTrue="1">
      <formula>SUM(H34:N34)&gt;G34</formula>
    </cfRule>
    <cfRule type="expression" priority="31" dxfId="0" stopIfTrue="1">
      <formula>OR($C34=$B$68,$C34=$B$69,$C34=$B$70)</formula>
    </cfRule>
  </conditionalFormatting>
  <conditionalFormatting sqref="D50:D51 H36:N36">
    <cfRule type="expression" priority="71" dxfId="0" stopIfTrue="1">
      <formula>OR($C36=$B$68,$C36=$B$69,$C36=$B$70)</formula>
    </cfRule>
    <cfRule type="expression" priority="72" dxfId="1" stopIfTrue="1">
      <formula>OR($W36=$B$59)</formula>
    </cfRule>
  </conditionalFormatting>
  <conditionalFormatting sqref="W6:W36">
    <cfRule type="cellIs" priority="73" dxfId="21" operator="equal" stopIfTrue="1">
      <formula>$B$59</formula>
    </cfRule>
  </conditionalFormatting>
  <conditionalFormatting sqref="S34:S36">
    <cfRule type="expression" priority="74" dxfId="2" stopIfTrue="1">
      <formula>SUM(H34:N34)&lt;G34</formula>
    </cfRule>
    <cfRule type="expression" priority="75" dxfId="1" stopIfTrue="1">
      <formula>SUM(H34:N34)&gt;G34</formula>
    </cfRule>
    <cfRule type="expression" priority="76" dxfId="0" stopIfTrue="1">
      <formula>OR($C34=$B$68,$C34=$B$69,$C34=$B$70)</formula>
    </cfRule>
  </conditionalFormatting>
  <conditionalFormatting sqref="F34:F36">
    <cfRule type="expression" priority="77" dxfId="8" stopIfTrue="1">
      <formula>AND(SUM(H34:N34)&lt;G34,AND($C34&lt;&gt;$B$68,$C34&lt;&gt;$B$69,$C34&lt;&gt;$B$70))</formula>
    </cfRule>
    <cfRule type="expression" priority="78" dxfId="1" stopIfTrue="1">
      <formula>SUM(H34:N34)&gt;G34</formula>
    </cfRule>
    <cfRule type="expression" priority="79" dxfId="0" stopIfTrue="1">
      <formula>OR($C34=$B$68,$C34=$B$69,$C34=$B$70)</formula>
    </cfRule>
  </conditionalFormatting>
  <conditionalFormatting sqref="T6:V33 G6:R33 A6:C33">
    <cfRule type="expression" priority="80" dxfId="0" stopIfTrue="1">
      <formula>WEEKDAY($B6)&gt;=6</formula>
    </cfRule>
  </conditionalFormatting>
  <conditionalFormatting sqref="D6:D34">
    <cfRule type="expression" priority="81" dxfId="0" stopIfTrue="1">
      <formula>WEEKDAY($B6)&gt;=6</formula>
    </cfRule>
    <cfRule type="expression" priority="82" dxfId="18" stopIfTrue="1">
      <formula>OR($A6=$B$70,$A6=$B$71)</formula>
    </cfRule>
  </conditionalFormatting>
  <conditionalFormatting sqref="E6">
    <cfRule type="expression" priority="19" dxfId="8" stopIfTrue="1">
      <formula>AND(SUM(H6:N6)&lt;G6,AND($C6&lt;&gt;$B$68,$C6&lt;&gt;$B$69,$C6&lt;&gt;$B$70))</formula>
    </cfRule>
    <cfRule type="expression" priority="20" dxfId="1" stopIfTrue="1">
      <formula>SUM(H6:N6)&gt;G6+0.0001</formula>
    </cfRule>
    <cfRule type="expression" priority="21" dxfId="0" stopIfTrue="1">
      <formula>WEEKDAY($B6)&gt;=6</formula>
    </cfRule>
  </conditionalFormatting>
  <conditionalFormatting sqref="F6">
    <cfRule type="expression" priority="22" dxfId="8" stopIfTrue="1">
      <formula>AND(SUM(H6:N6)&lt;G6,AND($C6&lt;&gt;$B$68,$C6&lt;&gt;$B$69,$C6&lt;&gt;$B$70))</formula>
    </cfRule>
    <cfRule type="expression" priority="23" dxfId="1" stopIfTrue="1">
      <formula>SUM(H6:N6)&gt;G6+0.0001</formula>
    </cfRule>
    <cfRule type="expression" priority="24" dxfId="0" stopIfTrue="1">
      <formula>WEEKDAY($B6)&gt;=6</formula>
    </cfRule>
  </conditionalFormatting>
  <conditionalFormatting sqref="E7:E33">
    <cfRule type="expression" priority="7" dxfId="8" stopIfTrue="1">
      <formula>AND(SUM(H7:N7)&lt;G7,AND($C7&lt;&gt;$B$68,$C7&lt;&gt;$B$69,$C7&lt;&gt;$B$70))</formula>
    </cfRule>
    <cfRule type="expression" priority="8" dxfId="1" stopIfTrue="1">
      <formula>SUM(H7:N7)&gt;G7+0.0001</formula>
    </cfRule>
    <cfRule type="expression" priority="9" dxfId="0" stopIfTrue="1">
      <formula>WEEKDAY($B7)&gt;=6</formula>
    </cfRule>
  </conditionalFormatting>
  <conditionalFormatting sqref="F7:F33">
    <cfRule type="expression" priority="10" dxfId="8" stopIfTrue="1">
      <formula>AND(SUM(H7:N7)&lt;G7,AND($C7&lt;&gt;$B$68,$C7&lt;&gt;$B$69,$C7&lt;&gt;$B$70))</formula>
    </cfRule>
    <cfRule type="expression" priority="11" dxfId="1" stopIfTrue="1">
      <formula>SUM(H7:N7)&gt;G7+0.0001</formula>
    </cfRule>
    <cfRule type="expression" priority="12" dxfId="0" stopIfTrue="1">
      <formula>WEEKDAY($B7)&gt;=6</formula>
    </cfRule>
  </conditionalFormatting>
  <conditionalFormatting sqref="S6">
    <cfRule type="expression" priority="4" dxfId="2" stopIfTrue="1">
      <formula>SUM(H6:N6)&lt;G6</formula>
    </cfRule>
    <cfRule type="expression" priority="5" dxfId="1" stopIfTrue="1">
      <formula>SUM(H6:N6)&gt;G6+0.00001</formula>
    </cfRule>
    <cfRule type="expression" priority="6" dxfId="0" stopIfTrue="1">
      <formula>WEEKDAY($B6)&gt;=6</formula>
    </cfRule>
  </conditionalFormatting>
  <conditionalFormatting sqref="S7:S33">
    <cfRule type="expression" priority="1" dxfId="2" stopIfTrue="1">
      <formula>SUM(H7:N7)&lt;G7</formula>
    </cfRule>
    <cfRule type="expression" priority="2" dxfId="1" stopIfTrue="1">
      <formula>SUM(H7:N7)&gt;G7+0.00001</formula>
    </cfRule>
    <cfRule type="expression" priority="3" dxfId="0" stopIfTrue="1">
      <formula>WEEKDAY($B7)&gt;=6</formula>
    </cfRule>
  </conditionalFormatting>
  <dataValidations count="3">
    <dataValidation type="time" allowBlank="1" showInputMessage="1" showErrorMessage="1" errorTitle="הזנה שגויה של שעות עבודה" error="נא להזין את שעות העבודה באופן הבא HH:MM&#10;&#10;לדוגמא ארבע וחצי שעות עבודה יוזנו:&#10;                           &#10;                           04:30" sqref="D50:D51 H6:R36 E6:F36">
      <formula1>0</formula1>
      <formula2>0.9993055555555556</formula2>
    </dataValidation>
    <dataValidation type="list" allowBlank="1" showInputMessage="1" showErrorMessage="1" error="הזן ערב חג בגין ימים בהם העבודה דומה לימי שישי&#10;&#10;הזן שבתון בגין ימים בהם העבודה דומה ליום שבת" sqref="A6:A36">
      <formula1>$B$70:$B$71</formula1>
    </dataValidation>
    <dataValidation type="list" allowBlank="1" showInputMessage="1" showErrorMessage="1" error="במידה והנתונים בגין יום מסויים הוזנו באיחור של יותר מ-48 שעות, יש חציין כן בשורה הרלבנטית" sqref="V6:V36">
      <formula1>$B$73:$B$74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26" r:id="rId3"/>
  <headerFooter>
    <oddHeader>&amp;L&amp;A&amp;C&amp;F&amp;R&amp;T
&amp;D</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AW139"/>
  <sheetViews>
    <sheetView showGridLines="0" rightToLeft="1" zoomScale="80" zoomScaleNormal="80" zoomScalePageLayoutView="0" workbookViewId="0" topLeftCell="A1">
      <pane xSplit="7" ySplit="5" topLeftCell="H33" activePane="bottomRight" state="frozen"/>
      <selection pane="topLeft" activeCell="A1" sqref="A1"/>
      <selection pane="topRight" activeCell="H1" sqref="H1"/>
      <selection pane="bottomLeft" activeCell="A6" sqref="A6"/>
      <selection pane="bottomRight" activeCell="D58" sqref="D58"/>
    </sheetView>
  </sheetViews>
  <sheetFormatPr defaultColWidth="9.140625" defaultRowHeight="12.75"/>
  <cols>
    <col min="1" max="1" width="7.57421875" style="2" customWidth="1"/>
    <col min="2" max="2" width="11.140625" style="2" customWidth="1"/>
    <col min="3" max="3" width="5.421875" style="4" bestFit="1" customWidth="1"/>
    <col min="4" max="4" width="8.421875" style="4" customWidth="1"/>
    <col min="5" max="5" width="9.00390625" style="2" customWidth="1"/>
    <col min="6" max="6" width="10.421875" style="2" customWidth="1"/>
    <col min="7" max="7" width="9.00390625" style="2" customWidth="1"/>
    <col min="8" max="8" width="12.421875" style="2" customWidth="1"/>
    <col min="9" max="10" width="12.00390625" style="2" customWidth="1"/>
    <col min="11" max="13" width="11.00390625" style="2" customWidth="1"/>
    <col min="14" max="14" width="10.8515625" style="2" customWidth="1"/>
    <col min="15" max="15" width="8.8515625" style="2" customWidth="1"/>
    <col min="16" max="18" width="8.00390625" style="2" customWidth="1"/>
    <col min="19" max="19" width="12.421875" style="2" customWidth="1"/>
    <col min="20" max="20" width="9.421875" style="2" customWidth="1"/>
    <col min="21" max="21" width="8.421875" style="2" customWidth="1"/>
    <col min="22" max="22" width="12.421875" style="2" customWidth="1"/>
    <col min="23" max="23" width="29.421875" style="2" bestFit="1" customWidth="1"/>
    <col min="24" max="24" width="10.421875" style="3" customWidth="1"/>
    <col min="25" max="27" width="10.421875" style="2" customWidth="1"/>
    <col min="28" max="16384" width="9.140625" style="2" customWidth="1"/>
  </cols>
  <sheetData>
    <row r="1" ht="12.75"/>
    <row r="2" spans="1:49" ht="22.5" customHeight="1" thickBot="1">
      <c r="A2" s="62" t="s">
        <v>10</v>
      </c>
      <c r="B2" s="77">
        <f>DATE(D58,3,1)</f>
        <v>42795</v>
      </c>
      <c r="C2" s="66" t="s">
        <v>41</v>
      </c>
      <c r="D2" s="65"/>
      <c r="E2" s="1"/>
      <c r="F2" s="115" t="s">
        <v>32</v>
      </c>
      <c r="G2" s="115"/>
      <c r="H2" s="102">
        <f>IF('2.17'!H2:I2&lt;&gt;"",'2.17'!H2:I2,"")</f>
      </c>
      <c r="I2" s="102"/>
      <c r="J2" s="73"/>
      <c r="L2" s="115" t="s">
        <v>31</v>
      </c>
      <c r="M2" s="115"/>
      <c r="N2" s="102">
        <f>IF('2.17'!N2:O2&lt;&gt;"",'2.17'!N2:O2,"")</f>
      </c>
      <c r="O2" s="102"/>
      <c r="Q2" s="115" t="s">
        <v>30</v>
      </c>
      <c r="R2" s="115"/>
      <c r="S2" s="102"/>
      <c r="T2" s="102"/>
      <c r="U2" s="3"/>
      <c r="V2" s="3"/>
      <c r="W2" s="3"/>
      <c r="X2" s="2"/>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spans="1:49" ht="13.5" thickBot="1">
      <c r="A3" s="4"/>
      <c r="B3" s="4"/>
      <c r="C3" s="2"/>
      <c r="D3" s="2"/>
      <c r="W3" s="3"/>
      <c r="X3" s="2"/>
      <c r="Y3" s="10"/>
      <c r="Z3" s="10"/>
      <c r="AA3" s="10"/>
      <c r="AB3" s="10"/>
      <c r="AC3" s="10"/>
      <c r="AD3" s="10"/>
      <c r="AE3" s="10"/>
      <c r="AF3" s="10"/>
      <c r="AG3" s="10"/>
      <c r="AH3" s="10"/>
      <c r="AI3" s="10"/>
      <c r="AJ3" s="10"/>
      <c r="AK3" s="10"/>
      <c r="AL3" s="10"/>
      <c r="AM3" s="10"/>
      <c r="AN3" s="10"/>
      <c r="AO3" s="10"/>
      <c r="AP3" s="10"/>
      <c r="AQ3" s="10"/>
      <c r="AR3" s="10"/>
      <c r="AS3" s="10"/>
      <c r="AT3" s="10"/>
      <c r="AU3" s="10"/>
      <c r="AV3" s="10"/>
      <c r="AW3" s="10"/>
    </row>
    <row r="4" spans="1:49" s="3" customFormat="1" ht="38.25" customHeight="1">
      <c r="A4" s="103" t="s">
        <v>19</v>
      </c>
      <c r="B4" s="104"/>
      <c r="C4" s="104"/>
      <c r="D4" s="105"/>
      <c r="E4" s="116" t="s">
        <v>11</v>
      </c>
      <c r="F4" s="117"/>
      <c r="G4" s="118"/>
      <c r="H4" s="128" t="s">
        <v>23</v>
      </c>
      <c r="I4" s="117"/>
      <c r="J4" s="117"/>
      <c r="K4" s="117"/>
      <c r="L4" s="117"/>
      <c r="M4" s="117"/>
      <c r="N4" s="129"/>
      <c r="O4" s="116" t="s">
        <v>24</v>
      </c>
      <c r="P4" s="117"/>
      <c r="Q4" s="117"/>
      <c r="R4" s="118"/>
      <c r="S4" s="52" t="s">
        <v>36</v>
      </c>
      <c r="T4" s="52" t="s">
        <v>36</v>
      </c>
      <c r="U4" s="52" t="s">
        <v>35</v>
      </c>
      <c r="V4" s="53" t="s">
        <v>20</v>
      </c>
      <c r="Y4" s="9"/>
      <c r="Z4" s="9"/>
      <c r="AA4" s="9"/>
      <c r="AB4" s="9"/>
      <c r="AC4" s="9"/>
      <c r="AD4" s="9"/>
      <c r="AE4" s="9"/>
      <c r="AF4" s="9"/>
      <c r="AG4" s="9"/>
      <c r="AH4" s="9"/>
      <c r="AI4" s="9"/>
      <c r="AJ4" s="9"/>
      <c r="AK4" s="9"/>
      <c r="AL4" s="9"/>
      <c r="AM4" s="9"/>
      <c r="AN4" s="9"/>
      <c r="AO4" s="9"/>
      <c r="AP4" s="9"/>
      <c r="AQ4" s="9"/>
      <c r="AR4" s="9"/>
      <c r="AS4" s="9"/>
      <c r="AT4" s="9"/>
      <c r="AU4" s="9"/>
      <c r="AV4" s="9"/>
      <c r="AW4" s="9"/>
    </row>
    <row r="5" spans="1:49" s="5" customFormat="1" ht="51.75" customHeight="1" thickBot="1">
      <c r="A5" s="54" t="s">
        <v>52</v>
      </c>
      <c r="B5" s="55" t="s">
        <v>0</v>
      </c>
      <c r="C5" s="55" t="s">
        <v>2</v>
      </c>
      <c r="D5" s="56" t="s">
        <v>21</v>
      </c>
      <c r="E5" s="55" t="s">
        <v>25</v>
      </c>
      <c r="F5" s="55" t="s">
        <v>26</v>
      </c>
      <c r="G5" s="58" t="s">
        <v>11</v>
      </c>
      <c r="H5" s="81" t="s">
        <v>54</v>
      </c>
      <c r="I5" s="81" t="s">
        <v>54</v>
      </c>
      <c r="J5" s="81" t="s">
        <v>55</v>
      </c>
      <c r="K5" s="80" t="s">
        <v>12</v>
      </c>
      <c r="L5" s="80" t="s">
        <v>13</v>
      </c>
      <c r="M5" s="80" t="s">
        <v>14</v>
      </c>
      <c r="N5" s="81" t="s">
        <v>43</v>
      </c>
      <c r="O5" s="57" t="s">
        <v>15</v>
      </c>
      <c r="P5" s="55" t="s">
        <v>16</v>
      </c>
      <c r="Q5" s="55" t="s">
        <v>17</v>
      </c>
      <c r="R5" s="58" t="s">
        <v>18</v>
      </c>
      <c r="S5" s="76" t="s">
        <v>50</v>
      </c>
      <c r="T5" s="59" t="s">
        <v>1</v>
      </c>
      <c r="U5" s="60" t="s">
        <v>1</v>
      </c>
      <c r="V5" s="61" t="s">
        <v>38</v>
      </c>
      <c r="Y5" s="36"/>
      <c r="Z5" s="37"/>
      <c r="AA5" s="37"/>
      <c r="AB5" s="36"/>
      <c r="AC5" s="36"/>
      <c r="AD5" s="36"/>
      <c r="AE5" s="36"/>
      <c r="AF5" s="36"/>
      <c r="AG5" s="36"/>
      <c r="AH5" s="36"/>
      <c r="AI5" s="36"/>
      <c r="AJ5" s="36"/>
      <c r="AK5" s="36"/>
      <c r="AL5" s="36"/>
      <c r="AM5" s="36"/>
      <c r="AN5" s="36"/>
      <c r="AO5" s="36"/>
      <c r="AP5" s="36"/>
      <c r="AQ5" s="36"/>
      <c r="AR5" s="36"/>
      <c r="AS5" s="36"/>
      <c r="AT5" s="36"/>
      <c r="AU5" s="36"/>
      <c r="AV5" s="36"/>
      <c r="AW5" s="36"/>
    </row>
    <row r="6" spans="1:23" s="10" customFormat="1" ht="14.25" customHeight="1">
      <c r="A6" s="6"/>
      <c r="B6" s="46">
        <f>B2</f>
        <v>42795</v>
      </c>
      <c r="C6" s="47" t="str">
        <f aca="true" t="shared" si="0" ref="C6:C36">TEXT(B6,"ddd")</f>
        <v>יום ד</v>
      </c>
      <c r="D6" s="92">
        <f>IF(WEEKDAY(B6)=6,0,(IF(WEEKDAY(B6)=7,0,(IF(A6=$B$70,$D$51,(IF(A6=$B$71,0,(IF(OR(WEEKDAY(B6)=1,WEEKDAY(B6)=2,WEEKDAY(B6)=3,WEEKDAY(B6)=4,WEEKDAY(B6)=5),$D$50)))))))))</f>
        <v>0.3541666666666667</v>
      </c>
      <c r="E6" s="79"/>
      <c r="F6" s="79"/>
      <c r="G6" s="39">
        <f aca="true" t="shared" si="1" ref="G6:G36">IF(((TEXT($B$2,"mm"))-(TEXT(B6,"mm"))=0),IF(E6=0,0,(F6-E6)))</f>
        <v>0</v>
      </c>
      <c r="H6" s="7"/>
      <c r="I6" s="7"/>
      <c r="J6" s="7"/>
      <c r="K6" s="7"/>
      <c r="L6" s="7"/>
      <c r="M6" s="7"/>
      <c r="N6" s="7"/>
      <c r="O6" s="7"/>
      <c r="P6" s="7"/>
      <c r="Q6" s="7"/>
      <c r="R6" s="7"/>
      <c r="S6" s="42">
        <f>IF(((TEXT($B$2,"mm"))-(TEXT(B6,"mm"))=0),IF(G6&gt;=SUM(H6:N6),G6-SUM(H6:N6)+0.000001,SUM(H6:N6)-G6-0.000001),0)+0.0001</f>
        <v>0.000101</v>
      </c>
      <c r="T6" s="42">
        <f>IF(((TEXT($B$2,"mm"))-(TEXT(B6,"mm"))=0),SUM(H6:R6),0)</f>
        <v>0</v>
      </c>
      <c r="U6" s="43">
        <f>IF(COUNTA(H6:R6,E6:F6)&gt;0,1,"")</f>
      </c>
      <c r="V6" s="8"/>
      <c r="W6" s="9">
        <f>IF(SUM(H6:N6)&gt;G6+0.0001,$B$59,"")</f>
      </c>
    </row>
    <row r="7" spans="1:23" s="10" customFormat="1" ht="14.25" customHeight="1">
      <c r="A7" s="6"/>
      <c r="B7" s="46">
        <f aca="true" t="shared" si="2" ref="B7:B36">B6+1</f>
        <v>42796</v>
      </c>
      <c r="C7" s="47" t="str">
        <f t="shared" si="0"/>
        <v>יום ה</v>
      </c>
      <c r="D7" s="92">
        <f aca="true" t="shared" si="3" ref="D7:D36">IF(WEEKDAY(B7)=6,0,(IF(WEEKDAY(B7)=7,0,(IF(A7=$B$70,$D$51,(IF(A7=$B$71,0,(IF(OR(WEEKDAY(B7)=1,WEEKDAY(B7)=2,WEEKDAY(B7)=3,WEEKDAY(B7)=4,WEEKDAY(B7)=5),$D$50)))))))))</f>
        <v>0.3541666666666667</v>
      </c>
      <c r="E7" s="79"/>
      <c r="F7" s="79"/>
      <c r="G7" s="39">
        <f t="shared" si="1"/>
        <v>0</v>
      </c>
      <c r="H7" s="7"/>
      <c r="I7" s="7"/>
      <c r="J7" s="7"/>
      <c r="K7" s="7"/>
      <c r="L7" s="7"/>
      <c r="M7" s="7"/>
      <c r="N7" s="7"/>
      <c r="O7" s="7"/>
      <c r="P7" s="7"/>
      <c r="Q7" s="7"/>
      <c r="R7" s="7"/>
      <c r="S7" s="42">
        <f aca="true" t="shared" si="4" ref="S7:S36">IF(((TEXT($B$2,"mm"))-(TEXT(B7,"mm"))=0),IF(G7&gt;=SUM(H7:N7),G7-SUM(H7:N7)+0.000001,SUM(H7:N7)-G7-0.000001),0)+0.0001</f>
        <v>0.000101</v>
      </c>
      <c r="T7" s="42">
        <f aca="true" t="shared" si="5" ref="T7:T36">IF(((TEXT($B$2,"mm"))-(TEXT(B7,"mm"))=0),T6+(SUM(H7:R7)),T6)</f>
        <v>0</v>
      </c>
      <c r="U7" s="43">
        <f aca="true" t="shared" si="6" ref="U7:U33">IF(COUNTA(H7:R7,E7:F7)&gt;0,1,"")</f>
      </c>
      <c r="V7" s="8"/>
      <c r="W7" s="9">
        <f aca="true" t="shared" si="7" ref="W7:W36">IF(SUM(H7:N7)&gt;G7+0.0001,$B$59,"")</f>
      </c>
    </row>
    <row r="8" spans="1:23" s="10" customFormat="1" ht="14.25" customHeight="1">
      <c r="A8" s="6"/>
      <c r="B8" s="46">
        <f t="shared" si="2"/>
        <v>42797</v>
      </c>
      <c r="C8" s="47" t="str">
        <f t="shared" si="0"/>
        <v>יום ו</v>
      </c>
      <c r="D8" s="92">
        <f t="shared" si="3"/>
        <v>0</v>
      </c>
      <c r="E8" s="79"/>
      <c r="F8" s="79"/>
      <c r="G8" s="39">
        <f t="shared" si="1"/>
        <v>0</v>
      </c>
      <c r="H8" s="7"/>
      <c r="I8" s="7"/>
      <c r="J8" s="7"/>
      <c r="K8" s="7"/>
      <c r="L8" s="7"/>
      <c r="M8" s="7"/>
      <c r="N8" s="7"/>
      <c r="O8" s="7"/>
      <c r="P8" s="7"/>
      <c r="Q8" s="7"/>
      <c r="R8" s="7"/>
      <c r="S8" s="42">
        <f t="shared" si="4"/>
        <v>0.000101</v>
      </c>
      <c r="T8" s="42">
        <f t="shared" si="5"/>
        <v>0</v>
      </c>
      <c r="U8" s="43">
        <f t="shared" si="6"/>
      </c>
      <c r="V8" s="8"/>
      <c r="W8" s="9">
        <f t="shared" si="7"/>
      </c>
    </row>
    <row r="9" spans="1:23" s="10" customFormat="1" ht="14.25" customHeight="1">
      <c r="A9" s="6"/>
      <c r="B9" s="46">
        <f t="shared" si="2"/>
        <v>42798</v>
      </c>
      <c r="C9" s="47" t="str">
        <f t="shared" si="0"/>
        <v>שבת</v>
      </c>
      <c r="D9" s="92">
        <f t="shared" si="3"/>
        <v>0</v>
      </c>
      <c r="E9" s="79"/>
      <c r="F9" s="79"/>
      <c r="G9" s="39">
        <f t="shared" si="1"/>
        <v>0</v>
      </c>
      <c r="H9" s="7"/>
      <c r="I9" s="7"/>
      <c r="J9" s="7"/>
      <c r="K9" s="7"/>
      <c r="L9" s="7"/>
      <c r="M9" s="7"/>
      <c r="N9" s="7"/>
      <c r="O9" s="7"/>
      <c r="P9" s="7"/>
      <c r="Q9" s="7"/>
      <c r="R9" s="7"/>
      <c r="S9" s="42">
        <f t="shared" si="4"/>
        <v>0.000101</v>
      </c>
      <c r="T9" s="42">
        <f t="shared" si="5"/>
        <v>0</v>
      </c>
      <c r="U9" s="43">
        <f t="shared" si="6"/>
      </c>
      <c r="V9" s="8"/>
      <c r="W9" s="9">
        <f t="shared" si="7"/>
      </c>
    </row>
    <row r="10" spans="1:23" s="10" customFormat="1" ht="14.25" customHeight="1">
      <c r="A10" s="6"/>
      <c r="B10" s="46">
        <f t="shared" si="2"/>
        <v>42799</v>
      </c>
      <c r="C10" s="47" t="str">
        <f t="shared" si="0"/>
        <v>יום א</v>
      </c>
      <c r="D10" s="92">
        <f t="shared" si="3"/>
        <v>0.3541666666666667</v>
      </c>
      <c r="E10" s="79"/>
      <c r="F10" s="79"/>
      <c r="G10" s="39">
        <f t="shared" si="1"/>
        <v>0</v>
      </c>
      <c r="H10" s="7"/>
      <c r="I10" s="7"/>
      <c r="J10" s="7"/>
      <c r="K10" s="7"/>
      <c r="L10" s="7"/>
      <c r="M10" s="7"/>
      <c r="N10" s="7"/>
      <c r="O10" s="7"/>
      <c r="P10" s="7"/>
      <c r="Q10" s="7"/>
      <c r="R10" s="7"/>
      <c r="S10" s="42">
        <f t="shared" si="4"/>
        <v>0.000101</v>
      </c>
      <c r="T10" s="42">
        <f t="shared" si="5"/>
        <v>0</v>
      </c>
      <c r="U10" s="43">
        <f t="shared" si="6"/>
      </c>
      <c r="V10" s="8"/>
      <c r="W10" s="9">
        <f t="shared" si="7"/>
      </c>
    </row>
    <row r="11" spans="1:23" s="10" customFormat="1" ht="14.25" customHeight="1">
      <c r="A11" s="6"/>
      <c r="B11" s="46">
        <f t="shared" si="2"/>
        <v>42800</v>
      </c>
      <c r="C11" s="47" t="str">
        <f t="shared" si="0"/>
        <v>יום ב</v>
      </c>
      <c r="D11" s="92">
        <f t="shared" si="3"/>
        <v>0.3541666666666667</v>
      </c>
      <c r="E11" s="79"/>
      <c r="F11" s="79"/>
      <c r="G11" s="39">
        <f t="shared" si="1"/>
        <v>0</v>
      </c>
      <c r="H11" s="7"/>
      <c r="I11" s="7"/>
      <c r="J11" s="7"/>
      <c r="K11" s="7"/>
      <c r="L11" s="7"/>
      <c r="M11" s="7"/>
      <c r="N11" s="7"/>
      <c r="O11" s="7"/>
      <c r="P11" s="7"/>
      <c r="Q11" s="7"/>
      <c r="R11" s="7"/>
      <c r="S11" s="42">
        <f t="shared" si="4"/>
        <v>0.000101</v>
      </c>
      <c r="T11" s="42">
        <f t="shared" si="5"/>
        <v>0</v>
      </c>
      <c r="U11" s="43">
        <f t="shared" si="6"/>
      </c>
      <c r="V11" s="8"/>
      <c r="W11" s="9">
        <f t="shared" si="7"/>
      </c>
    </row>
    <row r="12" spans="1:23" s="10" customFormat="1" ht="14.25" customHeight="1">
      <c r="A12" s="6"/>
      <c r="B12" s="46">
        <f t="shared" si="2"/>
        <v>42801</v>
      </c>
      <c r="C12" s="47" t="str">
        <f t="shared" si="0"/>
        <v>יום ג</v>
      </c>
      <c r="D12" s="92">
        <f t="shared" si="3"/>
        <v>0.3541666666666667</v>
      </c>
      <c r="E12" s="79"/>
      <c r="F12" s="79"/>
      <c r="G12" s="39">
        <f t="shared" si="1"/>
        <v>0</v>
      </c>
      <c r="H12" s="7"/>
      <c r="I12" s="7"/>
      <c r="J12" s="7"/>
      <c r="K12" s="7"/>
      <c r="L12" s="7"/>
      <c r="M12" s="7"/>
      <c r="N12" s="7"/>
      <c r="O12" s="7"/>
      <c r="P12" s="7"/>
      <c r="Q12" s="7"/>
      <c r="R12" s="7"/>
      <c r="S12" s="42">
        <f t="shared" si="4"/>
        <v>0.000101</v>
      </c>
      <c r="T12" s="42">
        <f t="shared" si="5"/>
        <v>0</v>
      </c>
      <c r="U12" s="43">
        <f t="shared" si="6"/>
      </c>
      <c r="V12" s="8"/>
      <c r="W12" s="9">
        <f t="shared" si="7"/>
      </c>
    </row>
    <row r="13" spans="1:23" s="10" customFormat="1" ht="14.25" customHeight="1">
      <c r="A13" s="6"/>
      <c r="B13" s="46">
        <f t="shared" si="2"/>
        <v>42802</v>
      </c>
      <c r="C13" s="47" t="str">
        <f t="shared" si="0"/>
        <v>יום ד</v>
      </c>
      <c r="D13" s="92">
        <f t="shared" si="3"/>
        <v>0.3541666666666667</v>
      </c>
      <c r="E13" s="79"/>
      <c r="F13" s="79"/>
      <c r="G13" s="39">
        <f t="shared" si="1"/>
        <v>0</v>
      </c>
      <c r="H13" s="7"/>
      <c r="I13" s="7"/>
      <c r="J13" s="7"/>
      <c r="K13" s="7"/>
      <c r="L13" s="7"/>
      <c r="M13" s="7"/>
      <c r="N13" s="7"/>
      <c r="O13" s="7"/>
      <c r="P13" s="7"/>
      <c r="Q13" s="7"/>
      <c r="R13" s="7"/>
      <c r="S13" s="42">
        <f t="shared" si="4"/>
        <v>0.000101</v>
      </c>
      <c r="T13" s="42">
        <f t="shared" si="5"/>
        <v>0</v>
      </c>
      <c r="U13" s="43">
        <f t="shared" si="6"/>
      </c>
      <c r="V13" s="8"/>
      <c r="W13" s="9">
        <f t="shared" si="7"/>
      </c>
    </row>
    <row r="14" spans="1:23" s="10" customFormat="1" ht="14.25" customHeight="1">
      <c r="A14" s="6"/>
      <c r="B14" s="46">
        <f t="shared" si="2"/>
        <v>42803</v>
      </c>
      <c r="C14" s="47" t="str">
        <f t="shared" si="0"/>
        <v>יום ה</v>
      </c>
      <c r="D14" s="92">
        <f t="shared" si="3"/>
        <v>0.3541666666666667</v>
      </c>
      <c r="E14" s="79"/>
      <c r="F14" s="79"/>
      <c r="G14" s="39">
        <f t="shared" si="1"/>
        <v>0</v>
      </c>
      <c r="H14" s="7"/>
      <c r="I14" s="7"/>
      <c r="J14" s="7"/>
      <c r="K14" s="7"/>
      <c r="L14" s="7"/>
      <c r="M14" s="7"/>
      <c r="N14" s="7"/>
      <c r="O14" s="7"/>
      <c r="P14" s="7"/>
      <c r="Q14" s="7"/>
      <c r="R14" s="7"/>
      <c r="S14" s="42">
        <f t="shared" si="4"/>
        <v>0.000101</v>
      </c>
      <c r="T14" s="42">
        <f t="shared" si="5"/>
        <v>0</v>
      </c>
      <c r="U14" s="43">
        <f t="shared" si="6"/>
      </c>
      <c r="V14" s="8"/>
      <c r="W14" s="9">
        <f t="shared" si="7"/>
      </c>
    </row>
    <row r="15" spans="1:23" s="10" customFormat="1" ht="14.25" customHeight="1">
      <c r="A15" s="6"/>
      <c r="B15" s="46">
        <f t="shared" si="2"/>
        <v>42804</v>
      </c>
      <c r="C15" s="47" t="str">
        <f t="shared" si="0"/>
        <v>יום ו</v>
      </c>
      <c r="D15" s="92">
        <f t="shared" si="3"/>
        <v>0</v>
      </c>
      <c r="E15" s="79"/>
      <c r="F15" s="79"/>
      <c r="G15" s="39">
        <f t="shared" si="1"/>
        <v>0</v>
      </c>
      <c r="H15" s="7"/>
      <c r="I15" s="7"/>
      <c r="J15" s="7"/>
      <c r="K15" s="7"/>
      <c r="L15" s="7"/>
      <c r="M15" s="7"/>
      <c r="N15" s="7"/>
      <c r="O15" s="7"/>
      <c r="P15" s="7"/>
      <c r="Q15" s="7"/>
      <c r="R15" s="7"/>
      <c r="S15" s="42">
        <f t="shared" si="4"/>
        <v>0.000101</v>
      </c>
      <c r="T15" s="42">
        <f t="shared" si="5"/>
        <v>0</v>
      </c>
      <c r="U15" s="43">
        <f t="shared" si="6"/>
      </c>
      <c r="V15" s="8"/>
      <c r="W15" s="9">
        <f t="shared" si="7"/>
      </c>
    </row>
    <row r="16" spans="1:23" s="10" customFormat="1" ht="14.25" customHeight="1">
      <c r="A16" s="6"/>
      <c r="B16" s="46">
        <f t="shared" si="2"/>
        <v>42805</v>
      </c>
      <c r="C16" s="47" t="str">
        <f t="shared" si="0"/>
        <v>שבת</v>
      </c>
      <c r="D16" s="92">
        <f t="shared" si="3"/>
        <v>0</v>
      </c>
      <c r="E16" s="79"/>
      <c r="F16" s="79"/>
      <c r="G16" s="39">
        <f t="shared" si="1"/>
        <v>0</v>
      </c>
      <c r="H16" s="7"/>
      <c r="I16" s="7"/>
      <c r="J16" s="7"/>
      <c r="K16" s="7"/>
      <c r="L16" s="7"/>
      <c r="M16" s="7"/>
      <c r="N16" s="7"/>
      <c r="O16" s="7"/>
      <c r="P16" s="7"/>
      <c r="Q16" s="7"/>
      <c r="R16" s="7"/>
      <c r="S16" s="42">
        <f t="shared" si="4"/>
        <v>0.000101</v>
      </c>
      <c r="T16" s="42">
        <f t="shared" si="5"/>
        <v>0</v>
      </c>
      <c r="U16" s="43">
        <f t="shared" si="6"/>
      </c>
      <c r="V16" s="8"/>
      <c r="W16" s="9">
        <f t="shared" si="7"/>
      </c>
    </row>
    <row r="17" spans="1:23" s="10" customFormat="1" ht="14.25" customHeight="1">
      <c r="A17" s="6"/>
      <c r="B17" s="46">
        <f t="shared" si="2"/>
        <v>42806</v>
      </c>
      <c r="C17" s="47" t="str">
        <f t="shared" si="0"/>
        <v>יום א</v>
      </c>
      <c r="D17" s="92">
        <f t="shared" si="3"/>
        <v>0.3541666666666667</v>
      </c>
      <c r="E17" s="79"/>
      <c r="F17" s="79"/>
      <c r="G17" s="39">
        <f t="shared" si="1"/>
        <v>0</v>
      </c>
      <c r="H17" s="7"/>
      <c r="I17" s="7"/>
      <c r="J17" s="7"/>
      <c r="K17" s="7"/>
      <c r="L17" s="7"/>
      <c r="M17" s="7"/>
      <c r="N17" s="7"/>
      <c r="O17" s="7"/>
      <c r="P17" s="7"/>
      <c r="Q17" s="7"/>
      <c r="R17" s="7"/>
      <c r="S17" s="42">
        <f t="shared" si="4"/>
        <v>0.000101</v>
      </c>
      <c r="T17" s="42">
        <f t="shared" si="5"/>
        <v>0</v>
      </c>
      <c r="U17" s="43">
        <f t="shared" si="6"/>
      </c>
      <c r="V17" s="8"/>
      <c r="W17" s="9">
        <f t="shared" si="7"/>
      </c>
    </row>
    <row r="18" spans="1:23" s="10" customFormat="1" ht="14.25" customHeight="1">
      <c r="A18" s="6"/>
      <c r="B18" s="46">
        <f t="shared" si="2"/>
        <v>42807</v>
      </c>
      <c r="C18" s="47" t="str">
        <f t="shared" si="0"/>
        <v>יום ב</v>
      </c>
      <c r="D18" s="92">
        <f t="shared" si="3"/>
        <v>0.3541666666666667</v>
      </c>
      <c r="E18" s="79"/>
      <c r="F18" s="79"/>
      <c r="G18" s="39">
        <f t="shared" si="1"/>
        <v>0</v>
      </c>
      <c r="H18" s="7"/>
      <c r="I18" s="7"/>
      <c r="J18" s="7"/>
      <c r="K18" s="7"/>
      <c r="L18" s="7"/>
      <c r="M18" s="7"/>
      <c r="N18" s="7"/>
      <c r="O18" s="7"/>
      <c r="P18" s="7"/>
      <c r="Q18" s="7"/>
      <c r="R18" s="7"/>
      <c r="S18" s="42">
        <f t="shared" si="4"/>
        <v>0.000101</v>
      </c>
      <c r="T18" s="42">
        <f t="shared" si="5"/>
        <v>0</v>
      </c>
      <c r="U18" s="43">
        <f t="shared" si="6"/>
      </c>
      <c r="V18" s="8"/>
      <c r="W18" s="9">
        <f t="shared" si="7"/>
      </c>
    </row>
    <row r="19" spans="1:23" s="10" customFormat="1" ht="14.25" customHeight="1">
      <c r="A19" s="6"/>
      <c r="B19" s="46">
        <f t="shared" si="2"/>
        <v>42808</v>
      </c>
      <c r="C19" s="47" t="str">
        <f t="shared" si="0"/>
        <v>יום ג</v>
      </c>
      <c r="D19" s="92">
        <f t="shared" si="3"/>
        <v>0.3541666666666667</v>
      </c>
      <c r="E19" s="79"/>
      <c r="F19" s="79"/>
      <c r="G19" s="39">
        <f t="shared" si="1"/>
        <v>0</v>
      </c>
      <c r="H19" s="7"/>
      <c r="I19" s="7"/>
      <c r="J19" s="7"/>
      <c r="K19" s="7"/>
      <c r="L19" s="7"/>
      <c r="M19" s="7"/>
      <c r="N19" s="7"/>
      <c r="O19" s="7"/>
      <c r="P19" s="7"/>
      <c r="Q19" s="7"/>
      <c r="R19" s="7"/>
      <c r="S19" s="42">
        <f t="shared" si="4"/>
        <v>0.000101</v>
      </c>
      <c r="T19" s="42">
        <f t="shared" si="5"/>
        <v>0</v>
      </c>
      <c r="U19" s="43">
        <f t="shared" si="6"/>
      </c>
      <c r="V19" s="8"/>
      <c r="W19" s="9">
        <f t="shared" si="7"/>
      </c>
    </row>
    <row r="20" spans="1:23" s="10" customFormat="1" ht="14.25" customHeight="1">
      <c r="A20" s="6"/>
      <c r="B20" s="46">
        <f t="shared" si="2"/>
        <v>42809</v>
      </c>
      <c r="C20" s="47" t="str">
        <f t="shared" si="0"/>
        <v>יום ד</v>
      </c>
      <c r="D20" s="92">
        <f t="shared" si="3"/>
        <v>0.3541666666666667</v>
      </c>
      <c r="E20" s="79"/>
      <c r="F20" s="79"/>
      <c r="G20" s="39">
        <f t="shared" si="1"/>
        <v>0</v>
      </c>
      <c r="H20" s="7"/>
      <c r="I20" s="7"/>
      <c r="J20" s="7"/>
      <c r="K20" s="7"/>
      <c r="L20" s="7"/>
      <c r="M20" s="7"/>
      <c r="N20" s="7"/>
      <c r="O20" s="7"/>
      <c r="P20" s="7"/>
      <c r="Q20" s="7"/>
      <c r="R20" s="7"/>
      <c r="S20" s="42">
        <f t="shared" si="4"/>
        <v>0.000101</v>
      </c>
      <c r="T20" s="42">
        <f t="shared" si="5"/>
        <v>0</v>
      </c>
      <c r="U20" s="43">
        <f t="shared" si="6"/>
      </c>
      <c r="V20" s="8"/>
      <c r="W20" s="9">
        <f t="shared" si="7"/>
      </c>
    </row>
    <row r="21" spans="1:27" s="10" customFormat="1" ht="14.25" customHeight="1">
      <c r="A21" s="6"/>
      <c r="B21" s="46">
        <f t="shared" si="2"/>
        <v>42810</v>
      </c>
      <c r="C21" s="47" t="str">
        <f t="shared" si="0"/>
        <v>יום ה</v>
      </c>
      <c r="D21" s="92">
        <f t="shared" si="3"/>
        <v>0.3541666666666667</v>
      </c>
      <c r="E21" s="79"/>
      <c r="F21" s="79"/>
      <c r="G21" s="39">
        <f t="shared" si="1"/>
        <v>0</v>
      </c>
      <c r="H21" s="7"/>
      <c r="I21" s="7"/>
      <c r="J21" s="7"/>
      <c r="K21" s="7"/>
      <c r="L21" s="7"/>
      <c r="M21" s="7"/>
      <c r="N21" s="7"/>
      <c r="O21" s="7"/>
      <c r="P21" s="7"/>
      <c r="Q21" s="7"/>
      <c r="R21" s="7"/>
      <c r="S21" s="42">
        <f t="shared" si="4"/>
        <v>0.000101</v>
      </c>
      <c r="T21" s="42">
        <f t="shared" si="5"/>
        <v>0</v>
      </c>
      <c r="U21" s="43">
        <f t="shared" si="6"/>
      </c>
      <c r="V21" s="8"/>
      <c r="W21" s="9">
        <f t="shared" si="7"/>
      </c>
      <c r="AA21" s="13"/>
    </row>
    <row r="22" spans="1:23" s="10" customFormat="1" ht="14.25" customHeight="1">
      <c r="A22" s="6"/>
      <c r="B22" s="46">
        <f t="shared" si="2"/>
        <v>42811</v>
      </c>
      <c r="C22" s="47" t="str">
        <f t="shared" si="0"/>
        <v>יום ו</v>
      </c>
      <c r="D22" s="92">
        <f t="shared" si="3"/>
        <v>0</v>
      </c>
      <c r="E22" s="79"/>
      <c r="F22" s="79"/>
      <c r="G22" s="39">
        <f t="shared" si="1"/>
        <v>0</v>
      </c>
      <c r="H22" s="7"/>
      <c r="I22" s="7"/>
      <c r="J22" s="7"/>
      <c r="K22" s="7"/>
      <c r="L22" s="7"/>
      <c r="M22" s="7"/>
      <c r="N22" s="7"/>
      <c r="O22" s="7"/>
      <c r="P22" s="7"/>
      <c r="Q22" s="7"/>
      <c r="R22" s="7"/>
      <c r="S22" s="42">
        <f t="shared" si="4"/>
        <v>0.000101</v>
      </c>
      <c r="T22" s="42">
        <f t="shared" si="5"/>
        <v>0</v>
      </c>
      <c r="U22" s="43">
        <f t="shared" si="6"/>
      </c>
      <c r="V22" s="8"/>
      <c r="W22" s="9">
        <f t="shared" si="7"/>
      </c>
    </row>
    <row r="23" spans="1:23" s="10" customFormat="1" ht="14.25" customHeight="1">
      <c r="A23" s="6"/>
      <c r="B23" s="46">
        <f t="shared" si="2"/>
        <v>42812</v>
      </c>
      <c r="C23" s="47" t="str">
        <f t="shared" si="0"/>
        <v>שבת</v>
      </c>
      <c r="D23" s="92">
        <f t="shared" si="3"/>
        <v>0</v>
      </c>
      <c r="E23" s="79"/>
      <c r="F23" s="79"/>
      <c r="G23" s="39">
        <f t="shared" si="1"/>
        <v>0</v>
      </c>
      <c r="H23" s="7"/>
      <c r="I23" s="7"/>
      <c r="J23" s="7"/>
      <c r="K23" s="7"/>
      <c r="L23" s="7"/>
      <c r="M23" s="7"/>
      <c r="N23" s="7"/>
      <c r="O23" s="7"/>
      <c r="P23" s="7"/>
      <c r="Q23" s="7"/>
      <c r="R23" s="7"/>
      <c r="S23" s="42">
        <f t="shared" si="4"/>
        <v>0.000101</v>
      </c>
      <c r="T23" s="42">
        <f t="shared" si="5"/>
        <v>0</v>
      </c>
      <c r="U23" s="43">
        <f t="shared" si="6"/>
      </c>
      <c r="V23" s="8"/>
      <c r="W23" s="9">
        <f t="shared" si="7"/>
      </c>
    </row>
    <row r="24" spans="1:23" s="10" customFormat="1" ht="14.25" customHeight="1">
      <c r="A24" s="6"/>
      <c r="B24" s="46">
        <f t="shared" si="2"/>
        <v>42813</v>
      </c>
      <c r="C24" s="47" t="str">
        <f t="shared" si="0"/>
        <v>יום א</v>
      </c>
      <c r="D24" s="92">
        <f t="shared" si="3"/>
        <v>0.3541666666666667</v>
      </c>
      <c r="E24" s="79"/>
      <c r="F24" s="79"/>
      <c r="G24" s="39">
        <f t="shared" si="1"/>
        <v>0</v>
      </c>
      <c r="H24" s="7"/>
      <c r="I24" s="7"/>
      <c r="J24" s="7"/>
      <c r="K24" s="7"/>
      <c r="L24" s="7"/>
      <c r="M24" s="7"/>
      <c r="N24" s="7"/>
      <c r="O24" s="7"/>
      <c r="P24" s="7"/>
      <c r="Q24" s="7"/>
      <c r="R24" s="7"/>
      <c r="S24" s="42">
        <f t="shared" si="4"/>
        <v>0.000101</v>
      </c>
      <c r="T24" s="42">
        <f t="shared" si="5"/>
        <v>0</v>
      </c>
      <c r="U24" s="43">
        <f t="shared" si="6"/>
      </c>
      <c r="V24" s="8"/>
      <c r="W24" s="9">
        <f t="shared" si="7"/>
      </c>
    </row>
    <row r="25" spans="1:23" s="10" customFormat="1" ht="14.25" customHeight="1">
      <c r="A25" s="6"/>
      <c r="B25" s="46">
        <f t="shared" si="2"/>
        <v>42814</v>
      </c>
      <c r="C25" s="47" t="str">
        <f t="shared" si="0"/>
        <v>יום ב</v>
      </c>
      <c r="D25" s="92">
        <f t="shared" si="3"/>
        <v>0.3541666666666667</v>
      </c>
      <c r="E25" s="79"/>
      <c r="F25" s="79"/>
      <c r="G25" s="39">
        <f t="shared" si="1"/>
        <v>0</v>
      </c>
      <c r="H25" s="7"/>
      <c r="I25" s="7"/>
      <c r="J25" s="7"/>
      <c r="K25" s="7"/>
      <c r="L25" s="7"/>
      <c r="M25" s="7"/>
      <c r="N25" s="7"/>
      <c r="O25" s="7"/>
      <c r="P25" s="7"/>
      <c r="Q25" s="7"/>
      <c r="R25" s="7"/>
      <c r="S25" s="42">
        <f t="shared" si="4"/>
        <v>0.000101</v>
      </c>
      <c r="T25" s="42">
        <f t="shared" si="5"/>
        <v>0</v>
      </c>
      <c r="U25" s="43">
        <f t="shared" si="6"/>
      </c>
      <c r="V25" s="8"/>
      <c r="W25" s="9">
        <f t="shared" si="7"/>
      </c>
    </row>
    <row r="26" spans="1:23" s="10" customFormat="1" ht="14.25" customHeight="1">
      <c r="A26" s="6"/>
      <c r="B26" s="46">
        <f t="shared" si="2"/>
        <v>42815</v>
      </c>
      <c r="C26" s="47" t="str">
        <f t="shared" si="0"/>
        <v>יום ג</v>
      </c>
      <c r="D26" s="92">
        <f t="shared" si="3"/>
        <v>0.3541666666666667</v>
      </c>
      <c r="E26" s="79"/>
      <c r="F26" s="79"/>
      <c r="G26" s="39">
        <f t="shared" si="1"/>
        <v>0</v>
      </c>
      <c r="H26" s="7"/>
      <c r="I26" s="7"/>
      <c r="J26" s="7"/>
      <c r="K26" s="7"/>
      <c r="L26" s="7"/>
      <c r="M26" s="7"/>
      <c r="N26" s="7"/>
      <c r="O26" s="7"/>
      <c r="P26" s="7"/>
      <c r="Q26" s="7"/>
      <c r="R26" s="7"/>
      <c r="S26" s="42">
        <f t="shared" si="4"/>
        <v>0.000101</v>
      </c>
      <c r="T26" s="42">
        <f t="shared" si="5"/>
        <v>0</v>
      </c>
      <c r="U26" s="43">
        <f t="shared" si="6"/>
      </c>
      <c r="V26" s="8"/>
      <c r="W26" s="9">
        <f t="shared" si="7"/>
      </c>
    </row>
    <row r="27" spans="1:23" s="10" customFormat="1" ht="14.25" customHeight="1">
      <c r="A27" s="6"/>
      <c r="B27" s="46">
        <f t="shared" si="2"/>
        <v>42816</v>
      </c>
      <c r="C27" s="47" t="str">
        <f t="shared" si="0"/>
        <v>יום ד</v>
      </c>
      <c r="D27" s="92">
        <f t="shared" si="3"/>
        <v>0.3541666666666667</v>
      </c>
      <c r="E27" s="79"/>
      <c r="F27" s="79"/>
      <c r="G27" s="39">
        <f t="shared" si="1"/>
        <v>0</v>
      </c>
      <c r="H27" s="7"/>
      <c r="I27" s="7"/>
      <c r="J27" s="7"/>
      <c r="K27" s="7"/>
      <c r="L27" s="7"/>
      <c r="M27" s="7"/>
      <c r="N27" s="7"/>
      <c r="O27" s="7"/>
      <c r="P27" s="7"/>
      <c r="Q27" s="7"/>
      <c r="R27" s="7"/>
      <c r="S27" s="42">
        <f t="shared" si="4"/>
        <v>0.000101</v>
      </c>
      <c r="T27" s="42">
        <f t="shared" si="5"/>
        <v>0</v>
      </c>
      <c r="U27" s="43">
        <f t="shared" si="6"/>
      </c>
      <c r="V27" s="8"/>
      <c r="W27" s="9">
        <f t="shared" si="7"/>
      </c>
    </row>
    <row r="28" spans="1:23" s="10" customFormat="1" ht="14.25" customHeight="1">
      <c r="A28" s="6"/>
      <c r="B28" s="46">
        <f t="shared" si="2"/>
        <v>42817</v>
      </c>
      <c r="C28" s="47" t="str">
        <f t="shared" si="0"/>
        <v>יום ה</v>
      </c>
      <c r="D28" s="92">
        <f t="shared" si="3"/>
        <v>0.3541666666666667</v>
      </c>
      <c r="E28" s="79"/>
      <c r="F28" s="79"/>
      <c r="G28" s="39">
        <f t="shared" si="1"/>
        <v>0</v>
      </c>
      <c r="H28" s="7"/>
      <c r="I28" s="7"/>
      <c r="J28" s="7"/>
      <c r="K28" s="7"/>
      <c r="L28" s="7"/>
      <c r="M28" s="7"/>
      <c r="N28" s="7"/>
      <c r="O28" s="7"/>
      <c r="P28" s="7"/>
      <c r="Q28" s="7"/>
      <c r="R28" s="7"/>
      <c r="S28" s="42">
        <f t="shared" si="4"/>
        <v>0.000101</v>
      </c>
      <c r="T28" s="42">
        <f t="shared" si="5"/>
        <v>0</v>
      </c>
      <c r="U28" s="43">
        <f t="shared" si="6"/>
      </c>
      <c r="V28" s="8"/>
      <c r="W28" s="9">
        <f t="shared" si="7"/>
      </c>
    </row>
    <row r="29" spans="1:23" s="10" customFormat="1" ht="14.25" customHeight="1">
      <c r="A29" s="6"/>
      <c r="B29" s="46">
        <f t="shared" si="2"/>
        <v>42818</v>
      </c>
      <c r="C29" s="47" t="str">
        <f t="shared" si="0"/>
        <v>יום ו</v>
      </c>
      <c r="D29" s="92">
        <f t="shared" si="3"/>
        <v>0</v>
      </c>
      <c r="E29" s="79"/>
      <c r="F29" s="79"/>
      <c r="G29" s="39">
        <f t="shared" si="1"/>
        <v>0</v>
      </c>
      <c r="H29" s="7"/>
      <c r="I29" s="7"/>
      <c r="J29" s="7"/>
      <c r="K29" s="7"/>
      <c r="L29" s="7"/>
      <c r="M29" s="7"/>
      <c r="N29" s="7"/>
      <c r="O29" s="7"/>
      <c r="P29" s="7"/>
      <c r="Q29" s="7"/>
      <c r="R29" s="7"/>
      <c r="S29" s="42">
        <f t="shared" si="4"/>
        <v>0.000101</v>
      </c>
      <c r="T29" s="42">
        <f t="shared" si="5"/>
        <v>0</v>
      </c>
      <c r="U29" s="43">
        <f t="shared" si="6"/>
      </c>
      <c r="V29" s="8"/>
      <c r="W29" s="9">
        <f t="shared" si="7"/>
      </c>
    </row>
    <row r="30" spans="1:23" s="10" customFormat="1" ht="14.25" customHeight="1">
      <c r="A30" s="6"/>
      <c r="B30" s="46">
        <f t="shared" si="2"/>
        <v>42819</v>
      </c>
      <c r="C30" s="47" t="str">
        <f t="shared" si="0"/>
        <v>שבת</v>
      </c>
      <c r="D30" s="92">
        <f t="shared" si="3"/>
        <v>0</v>
      </c>
      <c r="E30" s="79"/>
      <c r="F30" s="79"/>
      <c r="G30" s="39">
        <f t="shared" si="1"/>
        <v>0</v>
      </c>
      <c r="H30" s="7"/>
      <c r="I30" s="7"/>
      <c r="J30" s="7"/>
      <c r="K30" s="7"/>
      <c r="L30" s="7"/>
      <c r="M30" s="7"/>
      <c r="N30" s="7"/>
      <c r="O30" s="7"/>
      <c r="P30" s="7"/>
      <c r="Q30" s="7"/>
      <c r="R30" s="7"/>
      <c r="S30" s="42">
        <f t="shared" si="4"/>
        <v>0.000101</v>
      </c>
      <c r="T30" s="42">
        <f t="shared" si="5"/>
        <v>0</v>
      </c>
      <c r="U30" s="43">
        <f t="shared" si="6"/>
      </c>
      <c r="V30" s="8"/>
      <c r="W30" s="9">
        <f t="shared" si="7"/>
      </c>
    </row>
    <row r="31" spans="1:23" s="10" customFormat="1" ht="14.25" customHeight="1">
      <c r="A31" s="6"/>
      <c r="B31" s="46">
        <f t="shared" si="2"/>
        <v>42820</v>
      </c>
      <c r="C31" s="47" t="str">
        <f t="shared" si="0"/>
        <v>יום א</v>
      </c>
      <c r="D31" s="92">
        <f t="shared" si="3"/>
        <v>0.3541666666666667</v>
      </c>
      <c r="E31" s="79"/>
      <c r="F31" s="79"/>
      <c r="G31" s="39">
        <f t="shared" si="1"/>
        <v>0</v>
      </c>
      <c r="H31" s="7"/>
      <c r="I31" s="7"/>
      <c r="J31" s="7"/>
      <c r="K31" s="7"/>
      <c r="L31" s="7"/>
      <c r="M31" s="7"/>
      <c r="N31" s="7"/>
      <c r="O31" s="7"/>
      <c r="P31" s="7"/>
      <c r="Q31" s="7"/>
      <c r="R31" s="7"/>
      <c r="S31" s="42">
        <f t="shared" si="4"/>
        <v>0.000101</v>
      </c>
      <c r="T31" s="42">
        <f t="shared" si="5"/>
        <v>0</v>
      </c>
      <c r="U31" s="43">
        <f t="shared" si="6"/>
      </c>
      <c r="V31" s="8"/>
      <c r="W31" s="9">
        <f t="shared" si="7"/>
      </c>
    </row>
    <row r="32" spans="1:23" s="10" customFormat="1" ht="14.25" customHeight="1">
      <c r="A32" s="6"/>
      <c r="B32" s="46">
        <f t="shared" si="2"/>
        <v>42821</v>
      </c>
      <c r="C32" s="47" t="str">
        <f t="shared" si="0"/>
        <v>יום ב</v>
      </c>
      <c r="D32" s="92">
        <f t="shared" si="3"/>
        <v>0.3541666666666667</v>
      </c>
      <c r="E32" s="79"/>
      <c r="F32" s="79"/>
      <c r="G32" s="39">
        <f t="shared" si="1"/>
        <v>0</v>
      </c>
      <c r="H32" s="7"/>
      <c r="I32" s="7"/>
      <c r="J32" s="7"/>
      <c r="K32" s="7"/>
      <c r="L32" s="7"/>
      <c r="M32" s="7"/>
      <c r="N32" s="7"/>
      <c r="O32" s="7"/>
      <c r="P32" s="7"/>
      <c r="Q32" s="7"/>
      <c r="R32" s="7"/>
      <c r="S32" s="42">
        <f t="shared" si="4"/>
        <v>0.000101</v>
      </c>
      <c r="T32" s="42">
        <f t="shared" si="5"/>
        <v>0</v>
      </c>
      <c r="U32" s="43">
        <f t="shared" si="6"/>
      </c>
      <c r="V32" s="8"/>
      <c r="W32" s="9">
        <f t="shared" si="7"/>
      </c>
    </row>
    <row r="33" spans="1:23" s="10" customFormat="1" ht="14.25" customHeight="1">
      <c r="A33" s="6"/>
      <c r="B33" s="46">
        <f t="shared" si="2"/>
        <v>42822</v>
      </c>
      <c r="C33" s="47" t="str">
        <f t="shared" si="0"/>
        <v>יום ג</v>
      </c>
      <c r="D33" s="92">
        <f t="shared" si="3"/>
        <v>0.3541666666666667</v>
      </c>
      <c r="E33" s="79"/>
      <c r="F33" s="79"/>
      <c r="G33" s="39">
        <f>IF(((TEXT($B$2,"mm"))-(TEXT(B33,"mm"))=0),IF(E33=0,0,(F33-E33)))</f>
        <v>0</v>
      </c>
      <c r="H33" s="7"/>
      <c r="I33" s="7"/>
      <c r="J33" s="7"/>
      <c r="K33" s="7"/>
      <c r="L33" s="7"/>
      <c r="M33" s="7"/>
      <c r="N33" s="7"/>
      <c r="O33" s="7"/>
      <c r="P33" s="7"/>
      <c r="Q33" s="7"/>
      <c r="R33" s="7"/>
      <c r="S33" s="42">
        <f t="shared" si="4"/>
        <v>0.000101</v>
      </c>
      <c r="T33" s="42">
        <f t="shared" si="5"/>
        <v>0</v>
      </c>
      <c r="U33" s="43">
        <f t="shared" si="6"/>
      </c>
      <c r="V33" s="8"/>
      <c r="W33" s="9">
        <f t="shared" si="7"/>
      </c>
    </row>
    <row r="34" spans="1:23" s="10" customFormat="1" ht="14.25" customHeight="1">
      <c r="A34" s="6"/>
      <c r="B34" s="46">
        <f t="shared" si="2"/>
        <v>42823</v>
      </c>
      <c r="C34" s="47" t="str">
        <f t="shared" si="0"/>
        <v>יום ד</v>
      </c>
      <c r="D34" s="92">
        <f t="shared" si="3"/>
        <v>0.3541666666666667</v>
      </c>
      <c r="E34" s="79"/>
      <c r="F34" s="79"/>
      <c r="G34" s="39">
        <f>IF(((TEXT($B$2,"mm"))-(TEXT(B34,"mm"))=0),IF(E34=0,0,(F34-E34)))</f>
        <v>0</v>
      </c>
      <c r="H34" s="7"/>
      <c r="I34" s="7"/>
      <c r="J34" s="7"/>
      <c r="K34" s="7"/>
      <c r="L34" s="7"/>
      <c r="M34" s="7"/>
      <c r="N34" s="7"/>
      <c r="O34" s="7"/>
      <c r="P34" s="7"/>
      <c r="Q34" s="7"/>
      <c r="R34" s="7"/>
      <c r="S34" s="42">
        <f t="shared" si="4"/>
        <v>0.000101</v>
      </c>
      <c r="T34" s="42">
        <f>IF(((TEXT($B$2,"mm"))-(TEXT(B34,"mm"))=0),T33+(SUM(H34:R34)),T33)</f>
        <v>0</v>
      </c>
      <c r="U34" s="43">
        <f>IF(((TEXT($B$2,"mm"))-(TEXT(B34,"mm"))=0),IF(COUNTA(H34:R34,E34:F34)&gt;0,1,""),"")</f>
      </c>
      <c r="V34" s="8"/>
      <c r="W34" s="9">
        <f t="shared" si="7"/>
      </c>
    </row>
    <row r="35" spans="1:23" s="10" customFormat="1" ht="14.25" customHeight="1">
      <c r="A35" s="6"/>
      <c r="B35" s="46">
        <f t="shared" si="2"/>
        <v>42824</v>
      </c>
      <c r="C35" s="47" t="str">
        <f t="shared" si="0"/>
        <v>יום ה</v>
      </c>
      <c r="D35" s="92">
        <f t="shared" si="3"/>
        <v>0.3541666666666667</v>
      </c>
      <c r="E35" s="79"/>
      <c r="F35" s="79"/>
      <c r="G35" s="39">
        <f t="shared" si="1"/>
        <v>0</v>
      </c>
      <c r="H35" s="7"/>
      <c r="I35" s="7"/>
      <c r="J35" s="7"/>
      <c r="K35" s="7"/>
      <c r="L35" s="7"/>
      <c r="M35" s="7"/>
      <c r="N35" s="7"/>
      <c r="O35" s="7"/>
      <c r="P35" s="7"/>
      <c r="Q35" s="7"/>
      <c r="R35" s="7"/>
      <c r="S35" s="42">
        <f t="shared" si="4"/>
        <v>0.000101</v>
      </c>
      <c r="T35" s="42">
        <f t="shared" si="5"/>
        <v>0</v>
      </c>
      <c r="U35" s="43">
        <f>IF(((TEXT($B$2,"mm"))-(TEXT(B35,"mm"))=0),IF(COUNTA(H35:R35,E35:F35)&gt;0,1,""),"")</f>
      </c>
      <c r="V35" s="8"/>
      <c r="W35" s="9">
        <f t="shared" si="7"/>
      </c>
    </row>
    <row r="36" spans="1:23" s="10" customFormat="1" ht="14.25" customHeight="1" thickBot="1">
      <c r="A36" s="6"/>
      <c r="B36" s="46">
        <f t="shared" si="2"/>
        <v>42825</v>
      </c>
      <c r="C36" s="47" t="str">
        <f t="shared" si="0"/>
        <v>יום ו</v>
      </c>
      <c r="D36" s="92">
        <f t="shared" si="3"/>
        <v>0</v>
      </c>
      <c r="E36" s="79"/>
      <c r="F36" s="79"/>
      <c r="G36" s="39">
        <f t="shared" si="1"/>
        <v>0</v>
      </c>
      <c r="H36" s="7"/>
      <c r="I36" s="7"/>
      <c r="J36" s="7"/>
      <c r="K36" s="7"/>
      <c r="L36" s="7"/>
      <c r="M36" s="7"/>
      <c r="N36" s="7"/>
      <c r="O36" s="7"/>
      <c r="P36" s="7"/>
      <c r="Q36" s="7"/>
      <c r="R36" s="7"/>
      <c r="S36" s="42">
        <f t="shared" si="4"/>
        <v>0.000101</v>
      </c>
      <c r="T36" s="42">
        <f t="shared" si="5"/>
        <v>0</v>
      </c>
      <c r="U36" s="43">
        <f>IF(((TEXT($B$2,"mm"))-(TEXT(B36,"mm"))=0),IF(COUNTA(H36:R36,E36:F36)&gt;0,1,""),"")</f>
      </c>
      <c r="V36" s="8"/>
      <c r="W36" s="9">
        <f t="shared" si="7"/>
      </c>
    </row>
    <row r="37" spans="1:22" s="26" customFormat="1" ht="24.75" customHeight="1" thickBot="1">
      <c r="A37" s="18"/>
      <c r="B37" s="19"/>
      <c r="C37" s="20"/>
      <c r="D37" s="21">
        <f>SUM(D6:D36)</f>
        <v>7.791666666666669</v>
      </c>
      <c r="E37" s="38"/>
      <c r="F37" s="38"/>
      <c r="G37" s="23">
        <f>SUM(G6:G36)</f>
        <v>0</v>
      </c>
      <c r="H37" s="95">
        <f aca="true" t="shared" si="8" ref="H37:R37">SUM(H6:H36)</f>
        <v>0</v>
      </c>
      <c r="I37" s="23">
        <f t="shared" si="8"/>
        <v>0</v>
      </c>
      <c r="J37" s="23">
        <f t="shared" si="8"/>
        <v>0</v>
      </c>
      <c r="K37" s="23">
        <f t="shared" si="8"/>
        <v>0</v>
      </c>
      <c r="L37" s="23">
        <f t="shared" si="8"/>
        <v>0</v>
      </c>
      <c r="M37" s="23">
        <f t="shared" si="8"/>
        <v>0</v>
      </c>
      <c r="N37" s="21">
        <f t="shared" si="8"/>
        <v>0</v>
      </c>
      <c r="O37" s="24">
        <f t="shared" si="8"/>
        <v>0</v>
      </c>
      <c r="P37" s="23">
        <f t="shared" si="8"/>
        <v>0</v>
      </c>
      <c r="Q37" s="23">
        <f t="shared" si="8"/>
        <v>0</v>
      </c>
      <c r="R37" s="22">
        <f t="shared" si="8"/>
        <v>0</v>
      </c>
      <c r="S37" s="75"/>
      <c r="T37" s="21">
        <f>T36</f>
        <v>0</v>
      </c>
      <c r="U37" s="25">
        <f>SUM(U6:U36)</f>
        <v>0</v>
      </c>
      <c r="V37" s="25">
        <f>COUNTA(V6:V36)</f>
        <v>0</v>
      </c>
    </row>
    <row r="38" spans="1:23" s="26" customFormat="1" ht="24.75" customHeight="1" thickBot="1">
      <c r="A38" s="119" t="s">
        <v>53</v>
      </c>
      <c r="B38" s="120"/>
      <c r="C38" s="120"/>
      <c r="D38" s="120"/>
      <c r="E38" s="120"/>
      <c r="F38" s="121"/>
      <c r="G38" s="83"/>
      <c r="H38" s="94">
        <f>H37/(MAX(D37,T37))</f>
        <v>0</v>
      </c>
      <c r="I38" s="94">
        <f>I37/(MAX(D37,T37))</f>
        <v>0</v>
      </c>
      <c r="J38" s="94">
        <f>J37/(MAX(D37,T37))</f>
        <v>0</v>
      </c>
      <c r="K38" s="94">
        <f>K37/(MAX(D37,T37))</f>
        <v>0</v>
      </c>
      <c r="L38" s="94">
        <f>L37/(MAX(D37,T37))</f>
        <v>0</v>
      </c>
      <c r="M38" s="94">
        <f>M37/(MAX(D37,T37))</f>
        <v>0</v>
      </c>
      <c r="N38" s="94">
        <f>N37/(MAX(D37,T37))</f>
        <v>0</v>
      </c>
      <c r="O38" s="87"/>
      <c r="P38" s="87"/>
      <c r="Q38" s="87"/>
      <c r="R38" s="87"/>
      <c r="S38" s="87"/>
      <c r="T38" s="87"/>
      <c r="U38" s="87"/>
      <c r="V38" s="87"/>
      <c r="W38" s="87"/>
    </row>
    <row r="39" spans="1:23" s="26" customFormat="1" ht="24.75" customHeight="1" thickBot="1">
      <c r="A39" s="84" t="s">
        <v>56</v>
      </c>
      <c r="B39" s="88"/>
      <c r="C39" s="84"/>
      <c r="D39" s="84"/>
      <c r="E39" s="84"/>
      <c r="F39" s="89">
        <f>(MAX(D37,T37))</f>
        <v>7.791666666666669</v>
      </c>
      <c r="G39" s="85"/>
      <c r="H39" s="86"/>
      <c r="I39" s="86"/>
      <c r="J39" s="86"/>
      <c r="K39" s="86"/>
      <c r="L39" s="87"/>
      <c r="M39" s="87"/>
      <c r="N39" s="87"/>
      <c r="O39" s="87"/>
      <c r="P39" s="87"/>
      <c r="Q39" s="87"/>
      <c r="R39" s="87"/>
      <c r="S39" s="87"/>
      <c r="T39" s="87"/>
      <c r="U39" s="87"/>
      <c r="V39" s="87"/>
      <c r="W39" s="87"/>
    </row>
    <row r="40" spans="7:24" s="27" customFormat="1" ht="29.25" customHeight="1" thickBot="1">
      <c r="G40" s="122" t="str">
        <f>IF(G37=(H37+I37+J37+K37+L37+M37+N37),"בדיקה: מלוא שעות העבודה הוקצו למשימות ","אין התאמה בין שעות העבודה לשעות שהוקצו למשימות")</f>
        <v>בדיקה: מלוא שעות העבודה הוקצו למשימות </v>
      </c>
      <c r="H40" s="123"/>
      <c r="I40" s="123"/>
      <c r="J40" s="124"/>
      <c r="K40" s="86"/>
      <c r="L40" s="87"/>
      <c r="S40" s="125" t="s">
        <v>37</v>
      </c>
      <c r="T40" s="126"/>
      <c r="U40" s="127"/>
      <c r="V40" s="68">
        <f>IF(U37=0,0,V37/U37)</f>
        <v>0</v>
      </c>
      <c r="X40" s="28"/>
    </row>
    <row r="41" spans="1:4" s="29" customFormat="1" ht="21" customHeight="1" thickTop="1">
      <c r="A41" s="29" t="s">
        <v>28</v>
      </c>
      <c r="C41" s="30"/>
      <c r="D41" s="30"/>
    </row>
    <row r="42" spans="1:27" s="3" customFormat="1" ht="12">
      <c r="A42" s="9"/>
      <c r="B42" s="9"/>
      <c r="C42" s="31"/>
      <c r="D42" s="31"/>
      <c r="Y42" s="2"/>
      <c r="Z42" s="2"/>
      <c r="AA42" s="2"/>
    </row>
    <row r="43" spans="1:25" s="3" customFormat="1" ht="21" customHeight="1" thickBot="1">
      <c r="A43" s="70" t="s">
        <v>32</v>
      </c>
      <c r="B43" s="32"/>
      <c r="C43" s="102"/>
      <c r="D43" s="102"/>
      <c r="E43" s="102"/>
      <c r="F43" s="113" t="s">
        <v>46</v>
      </c>
      <c r="G43" s="114"/>
      <c r="H43" s="114"/>
      <c r="I43" s="102"/>
      <c r="J43" s="102"/>
      <c r="K43" s="102"/>
      <c r="L43" s="102"/>
      <c r="M43" s="32"/>
      <c r="W43" s="2"/>
      <c r="X43" s="2"/>
      <c r="Y43" s="2"/>
    </row>
    <row r="44" spans="1:25" s="3" customFormat="1" ht="21" customHeight="1" thickBot="1">
      <c r="A44" s="70" t="s">
        <v>44</v>
      </c>
      <c r="B44" s="32"/>
      <c r="C44" s="102"/>
      <c r="D44" s="102"/>
      <c r="E44" s="102"/>
      <c r="F44" s="113" t="s">
        <v>45</v>
      </c>
      <c r="G44" s="114"/>
      <c r="H44" s="114"/>
      <c r="I44" s="102"/>
      <c r="J44" s="102"/>
      <c r="K44" s="102"/>
      <c r="L44" s="102"/>
      <c r="M44" s="32"/>
      <c r="W44" s="2"/>
      <c r="X44" s="2"/>
      <c r="Y44" s="2"/>
    </row>
    <row r="45" spans="1:25" s="3" customFormat="1" ht="21" customHeight="1" thickBot="1">
      <c r="A45" s="70"/>
      <c r="B45" s="32" t="s">
        <v>33</v>
      </c>
      <c r="C45" s="102"/>
      <c r="D45" s="102"/>
      <c r="E45" s="102"/>
      <c r="F45" s="72"/>
      <c r="G45" s="71"/>
      <c r="H45" s="32" t="s">
        <v>33</v>
      </c>
      <c r="I45" s="102"/>
      <c r="J45" s="102"/>
      <c r="K45" s="102"/>
      <c r="L45" s="102"/>
      <c r="M45" s="32"/>
      <c r="N45" s="32"/>
      <c r="O45" s="73"/>
      <c r="P45" s="73"/>
      <c r="Q45" s="73"/>
      <c r="W45" s="2"/>
      <c r="X45" s="2"/>
      <c r="Y45" s="2"/>
    </row>
    <row r="46" spans="1:4" s="3" customFormat="1" ht="12">
      <c r="A46" s="9"/>
      <c r="B46" s="9"/>
      <c r="C46" s="31"/>
      <c r="D46" s="31"/>
    </row>
    <row r="47" spans="1:4" s="3" customFormat="1" ht="12">
      <c r="A47" s="9"/>
      <c r="B47" s="9"/>
      <c r="C47" s="31"/>
      <c r="D47" s="31"/>
    </row>
    <row r="48" spans="1:4" s="3" customFormat="1" ht="27" customHeight="1">
      <c r="A48" s="109" t="s">
        <v>29</v>
      </c>
      <c r="B48" s="110"/>
      <c r="C48" s="111"/>
      <c r="D48" s="64" t="s">
        <v>40</v>
      </c>
    </row>
    <row r="49" spans="1:16" s="3" customFormat="1" ht="26.25" customHeight="1">
      <c r="A49" s="106" t="s">
        <v>39</v>
      </c>
      <c r="B49" s="107"/>
      <c r="C49" s="108"/>
      <c r="D49" s="63">
        <v>1</v>
      </c>
      <c r="E49" s="112" t="s">
        <v>49</v>
      </c>
      <c r="F49" s="112"/>
      <c r="G49" s="112"/>
      <c r="H49" s="112"/>
      <c r="I49" s="67"/>
      <c r="P49" s="69"/>
    </row>
    <row r="50" spans="1:4" s="3" customFormat="1" ht="22.5" customHeight="1">
      <c r="A50" s="106" t="s">
        <v>34</v>
      </c>
      <c r="B50" s="107"/>
      <c r="C50" s="108"/>
      <c r="D50" s="74">
        <v>0.3541666666666667</v>
      </c>
    </row>
    <row r="51" spans="1:16" s="3" customFormat="1" ht="22.5" customHeight="1">
      <c r="A51" s="106" t="s">
        <v>47</v>
      </c>
      <c r="B51" s="107"/>
      <c r="C51" s="108"/>
      <c r="D51" s="7">
        <v>0.1875</v>
      </c>
      <c r="P51" s="69"/>
    </row>
    <row r="52" spans="1:4" s="3" customFormat="1" ht="12">
      <c r="A52" s="33"/>
      <c r="B52" s="9"/>
      <c r="C52" s="31"/>
      <c r="D52" s="31"/>
    </row>
    <row r="53" spans="1:4" s="3" customFormat="1" ht="15.75" customHeight="1">
      <c r="A53" s="33"/>
      <c r="B53" s="9"/>
      <c r="C53" s="31"/>
      <c r="D53" s="31"/>
    </row>
    <row r="54" spans="1:4" s="3" customFormat="1" ht="12">
      <c r="A54" s="33"/>
      <c r="B54" s="9"/>
      <c r="C54" s="31"/>
      <c r="D54" s="31"/>
    </row>
    <row r="55" spans="1:4" s="3" customFormat="1" ht="12">
      <c r="A55" s="33"/>
      <c r="B55" s="9"/>
      <c r="C55" s="31"/>
      <c r="D55" s="31"/>
    </row>
    <row r="56" spans="1:4" s="3" customFormat="1" ht="12">
      <c r="A56" s="33"/>
      <c r="B56" s="9"/>
      <c r="C56" s="31"/>
      <c r="D56" s="31"/>
    </row>
    <row r="57" spans="1:4" s="35" customFormat="1" ht="12">
      <c r="A57" s="33"/>
      <c r="B57" s="96"/>
      <c r="C57" s="97"/>
      <c r="D57" s="97"/>
    </row>
    <row r="58" spans="1:4" s="35" customFormat="1" ht="12">
      <c r="A58" s="34" t="s">
        <v>48</v>
      </c>
      <c r="B58" s="96" t="s">
        <v>48</v>
      </c>
      <c r="C58" s="97"/>
      <c r="D58" s="97">
        <v>2017</v>
      </c>
    </row>
    <row r="59" spans="1:4" s="35" customFormat="1" ht="12">
      <c r="A59" s="34"/>
      <c r="B59" s="96"/>
      <c r="C59" s="97"/>
      <c r="D59" s="97"/>
    </row>
    <row r="60" spans="1:4" s="35" customFormat="1" ht="12">
      <c r="A60" s="34"/>
      <c r="B60" s="96" t="s">
        <v>42</v>
      </c>
      <c r="C60" s="97"/>
      <c r="D60" s="97"/>
    </row>
    <row r="61" spans="1:15" s="35" customFormat="1" ht="12">
      <c r="A61" s="34"/>
      <c r="B61" s="96"/>
      <c r="C61" s="97"/>
      <c r="D61" s="97"/>
      <c r="K61" s="96"/>
      <c r="L61" s="96"/>
      <c r="M61" s="96"/>
      <c r="N61" s="96"/>
      <c r="O61" s="96"/>
    </row>
    <row r="62" spans="1:4" s="96" customFormat="1" ht="12">
      <c r="A62" s="34"/>
      <c r="C62" s="98"/>
      <c r="D62" s="98"/>
    </row>
    <row r="63" spans="1:4" s="96" customFormat="1" ht="12">
      <c r="A63" s="34"/>
      <c r="B63" s="33" t="s">
        <v>3</v>
      </c>
      <c r="C63" s="98"/>
      <c r="D63" s="98"/>
    </row>
    <row r="64" spans="1:4" s="96" customFormat="1" ht="12">
      <c r="A64" s="34"/>
      <c r="B64" s="33" t="s">
        <v>4</v>
      </c>
      <c r="C64" s="98"/>
      <c r="D64" s="98"/>
    </row>
    <row r="65" spans="1:4" s="96" customFormat="1" ht="12">
      <c r="A65" s="34"/>
      <c r="B65" s="33" t="s">
        <v>5</v>
      </c>
      <c r="C65" s="98"/>
      <c r="D65" s="98"/>
    </row>
    <row r="66" spans="1:4" s="96" customFormat="1" ht="12">
      <c r="A66" s="34"/>
      <c r="B66" s="33" t="s">
        <v>6</v>
      </c>
      <c r="C66" s="98"/>
      <c r="D66" s="98"/>
    </row>
    <row r="67" spans="1:4" s="96" customFormat="1" ht="12">
      <c r="A67" s="34"/>
      <c r="B67" s="33" t="s">
        <v>7</v>
      </c>
      <c r="C67" s="98"/>
      <c r="D67" s="98"/>
    </row>
    <row r="68" spans="1:4" s="96" customFormat="1" ht="12">
      <c r="A68" s="34"/>
      <c r="B68" s="33" t="s">
        <v>8</v>
      </c>
      <c r="C68" s="98"/>
      <c r="D68" s="98"/>
    </row>
    <row r="69" spans="1:4" s="96" customFormat="1" ht="12">
      <c r="A69" s="34"/>
      <c r="B69" s="33" t="s">
        <v>9</v>
      </c>
      <c r="C69" s="98"/>
      <c r="D69" s="98"/>
    </row>
    <row r="70" spans="1:4" s="96" customFormat="1" ht="12">
      <c r="A70" s="34"/>
      <c r="B70" s="33" t="s">
        <v>22</v>
      </c>
      <c r="C70" s="98"/>
      <c r="D70" s="98"/>
    </row>
    <row r="71" spans="1:4" s="96" customFormat="1" ht="12">
      <c r="A71" s="34"/>
      <c r="B71" s="33" t="s">
        <v>51</v>
      </c>
      <c r="C71" s="98"/>
      <c r="D71" s="98"/>
    </row>
    <row r="72" spans="1:4" s="96" customFormat="1" ht="12">
      <c r="A72" s="34"/>
      <c r="B72" s="34"/>
      <c r="C72" s="98"/>
      <c r="D72" s="98"/>
    </row>
    <row r="73" spans="1:4" s="96" customFormat="1" ht="12">
      <c r="A73" s="34"/>
      <c r="B73" s="34" t="s">
        <v>27</v>
      </c>
      <c r="C73" s="98"/>
      <c r="D73" s="98"/>
    </row>
    <row r="74" spans="1:4" s="96" customFormat="1" ht="12">
      <c r="A74" s="34"/>
      <c r="B74" s="34"/>
      <c r="C74" s="98"/>
      <c r="D74" s="98"/>
    </row>
    <row r="75" spans="1:4" s="96" customFormat="1" ht="12">
      <c r="A75" s="34"/>
      <c r="B75" s="34">
        <v>39448</v>
      </c>
      <c r="C75" s="98"/>
      <c r="D75" s="98"/>
    </row>
    <row r="76" spans="1:4" s="96" customFormat="1" ht="12">
      <c r="A76" s="34"/>
      <c r="B76" s="34">
        <v>39479</v>
      </c>
      <c r="C76" s="98"/>
      <c r="D76" s="98"/>
    </row>
    <row r="77" spans="1:4" s="96" customFormat="1" ht="12">
      <c r="A77" s="34"/>
      <c r="B77" s="34">
        <v>39508</v>
      </c>
      <c r="C77" s="98"/>
      <c r="D77" s="98"/>
    </row>
    <row r="78" spans="1:4" s="96" customFormat="1" ht="12">
      <c r="A78" s="34"/>
      <c r="B78" s="34">
        <v>39539</v>
      </c>
      <c r="C78" s="98"/>
      <c r="D78" s="98"/>
    </row>
    <row r="79" spans="1:4" s="96" customFormat="1" ht="12">
      <c r="A79" s="34"/>
      <c r="B79" s="34">
        <v>39569</v>
      </c>
      <c r="C79" s="98"/>
      <c r="D79" s="98"/>
    </row>
    <row r="80" spans="1:4" s="96" customFormat="1" ht="12">
      <c r="A80" s="34"/>
      <c r="B80" s="34">
        <v>39600</v>
      </c>
      <c r="C80" s="98"/>
      <c r="D80" s="98"/>
    </row>
    <row r="81" spans="1:4" s="96" customFormat="1" ht="12">
      <c r="A81" s="34"/>
      <c r="B81" s="34">
        <v>39630</v>
      </c>
      <c r="C81" s="98"/>
      <c r="D81" s="98"/>
    </row>
    <row r="82" spans="1:4" s="96" customFormat="1" ht="12">
      <c r="A82" s="34"/>
      <c r="B82" s="34">
        <v>39661</v>
      </c>
      <c r="C82" s="98"/>
      <c r="D82" s="98"/>
    </row>
    <row r="83" spans="1:4" s="96" customFormat="1" ht="12">
      <c r="A83" s="34"/>
      <c r="B83" s="34">
        <v>39692</v>
      </c>
      <c r="C83" s="98"/>
      <c r="D83" s="98"/>
    </row>
    <row r="84" spans="1:4" s="96" customFormat="1" ht="12">
      <c r="A84" s="34"/>
      <c r="B84" s="34">
        <v>39722</v>
      </c>
      <c r="C84" s="98"/>
      <c r="D84" s="98"/>
    </row>
    <row r="85" spans="1:4" s="96" customFormat="1" ht="12">
      <c r="A85" s="34"/>
      <c r="B85" s="34">
        <v>39753</v>
      </c>
      <c r="C85" s="98"/>
      <c r="D85" s="98"/>
    </row>
    <row r="86" spans="1:4" s="96" customFormat="1" ht="12">
      <c r="A86" s="34"/>
      <c r="B86" s="34">
        <v>39783</v>
      </c>
      <c r="C86" s="98"/>
      <c r="D86" s="98"/>
    </row>
    <row r="87" spans="1:4" s="96" customFormat="1" ht="12">
      <c r="A87" s="34"/>
      <c r="B87" s="34">
        <v>39814</v>
      </c>
      <c r="C87" s="98"/>
      <c r="D87" s="98"/>
    </row>
    <row r="88" spans="1:4" s="96" customFormat="1" ht="12">
      <c r="A88" s="34"/>
      <c r="B88" s="34">
        <v>39845</v>
      </c>
      <c r="C88" s="98"/>
      <c r="D88" s="98"/>
    </row>
    <row r="89" spans="1:4" s="96" customFormat="1" ht="12">
      <c r="A89" s="34"/>
      <c r="B89" s="34">
        <v>39873</v>
      </c>
      <c r="C89" s="98"/>
      <c r="D89" s="98"/>
    </row>
    <row r="90" spans="1:4" s="96" customFormat="1" ht="12">
      <c r="A90" s="34"/>
      <c r="B90" s="34">
        <v>39904</v>
      </c>
      <c r="C90" s="98"/>
      <c r="D90" s="98"/>
    </row>
    <row r="91" spans="1:4" s="96" customFormat="1" ht="12">
      <c r="A91" s="34"/>
      <c r="B91" s="34">
        <v>39934</v>
      </c>
      <c r="C91" s="98"/>
      <c r="D91" s="98"/>
    </row>
    <row r="92" spans="1:4" s="96" customFormat="1" ht="12">
      <c r="A92" s="34"/>
      <c r="B92" s="34">
        <v>39965</v>
      </c>
      <c r="C92" s="98"/>
      <c r="D92" s="98"/>
    </row>
    <row r="93" spans="1:4" s="96" customFormat="1" ht="12">
      <c r="A93" s="34"/>
      <c r="B93" s="34">
        <v>39995</v>
      </c>
      <c r="C93" s="98"/>
      <c r="D93" s="98"/>
    </row>
    <row r="94" spans="1:4" s="96" customFormat="1" ht="12">
      <c r="A94" s="34"/>
      <c r="B94" s="34">
        <v>40026</v>
      </c>
      <c r="C94" s="98"/>
      <c r="D94" s="98"/>
    </row>
    <row r="95" spans="1:4" s="96" customFormat="1" ht="12">
      <c r="A95" s="34"/>
      <c r="B95" s="34">
        <v>40057</v>
      </c>
      <c r="C95" s="98"/>
      <c r="D95" s="98"/>
    </row>
    <row r="96" spans="1:4" s="96" customFormat="1" ht="12">
      <c r="A96" s="34"/>
      <c r="B96" s="34">
        <v>40087</v>
      </c>
      <c r="C96" s="98"/>
      <c r="D96" s="98"/>
    </row>
    <row r="97" spans="1:4" s="96" customFormat="1" ht="12">
      <c r="A97" s="34"/>
      <c r="B97" s="34">
        <v>40118</v>
      </c>
      <c r="C97" s="98"/>
      <c r="D97" s="98"/>
    </row>
    <row r="98" spans="1:4" s="96" customFormat="1" ht="12">
      <c r="A98" s="34"/>
      <c r="B98" s="34">
        <v>40148</v>
      </c>
      <c r="C98" s="98"/>
      <c r="D98" s="98"/>
    </row>
    <row r="99" spans="1:4" s="96" customFormat="1" ht="12">
      <c r="A99" s="34"/>
      <c r="B99" s="34">
        <v>40179</v>
      </c>
      <c r="C99" s="98"/>
      <c r="D99" s="98"/>
    </row>
    <row r="100" spans="1:4" s="96" customFormat="1" ht="12">
      <c r="A100" s="34"/>
      <c r="B100" s="34">
        <v>40210</v>
      </c>
      <c r="C100" s="98"/>
      <c r="D100" s="98"/>
    </row>
    <row r="101" spans="1:4" s="96" customFormat="1" ht="12">
      <c r="A101" s="34"/>
      <c r="B101" s="34">
        <v>40238</v>
      </c>
      <c r="C101" s="98"/>
      <c r="D101" s="98"/>
    </row>
    <row r="102" spans="1:4" s="96" customFormat="1" ht="12">
      <c r="A102" s="34"/>
      <c r="B102" s="34">
        <v>40269</v>
      </c>
      <c r="C102" s="98"/>
      <c r="D102" s="98"/>
    </row>
    <row r="103" spans="1:4" s="96" customFormat="1" ht="12">
      <c r="A103" s="34"/>
      <c r="B103" s="34">
        <v>40299</v>
      </c>
      <c r="C103" s="98"/>
      <c r="D103" s="98"/>
    </row>
    <row r="104" spans="1:4" s="96" customFormat="1" ht="12">
      <c r="A104" s="34"/>
      <c r="B104" s="34">
        <v>40330</v>
      </c>
      <c r="C104" s="98"/>
      <c r="D104" s="98"/>
    </row>
    <row r="105" spans="1:4" s="96" customFormat="1" ht="12">
      <c r="A105" s="34"/>
      <c r="B105" s="34">
        <v>40360</v>
      </c>
      <c r="C105" s="98"/>
      <c r="D105" s="98"/>
    </row>
    <row r="106" spans="1:4" s="96" customFormat="1" ht="12">
      <c r="A106" s="34"/>
      <c r="B106" s="34">
        <v>40391</v>
      </c>
      <c r="C106" s="98"/>
      <c r="D106" s="98"/>
    </row>
    <row r="107" spans="1:4" s="96" customFormat="1" ht="12">
      <c r="A107" s="34"/>
      <c r="B107" s="34">
        <v>40422</v>
      </c>
      <c r="C107" s="98"/>
      <c r="D107" s="98"/>
    </row>
    <row r="108" spans="1:4" s="96" customFormat="1" ht="12">
      <c r="A108" s="34"/>
      <c r="B108" s="34">
        <v>40452</v>
      </c>
      <c r="C108" s="98"/>
      <c r="D108" s="98"/>
    </row>
    <row r="109" spans="1:4" s="96" customFormat="1" ht="12">
      <c r="A109" s="34"/>
      <c r="B109" s="34">
        <v>40483</v>
      </c>
      <c r="C109" s="98"/>
      <c r="D109" s="98"/>
    </row>
    <row r="110" spans="1:4" s="96" customFormat="1" ht="12">
      <c r="A110" s="34"/>
      <c r="B110" s="34">
        <v>40513</v>
      </c>
      <c r="C110" s="98"/>
      <c r="D110" s="98"/>
    </row>
    <row r="111" spans="1:4" s="96" customFormat="1" ht="12">
      <c r="A111" s="34"/>
      <c r="B111" s="34">
        <v>40544</v>
      </c>
      <c r="C111" s="98"/>
      <c r="D111" s="98"/>
    </row>
    <row r="112" spans="1:4" s="96" customFormat="1" ht="12">
      <c r="A112" s="34"/>
      <c r="B112" s="34">
        <v>40575</v>
      </c>
      <c r="C112" s="98"/>
      <c r="D112" s="98"/>
    </row>
    <row r="113" spans="1:4" s="96" customFormat="1" ht="12">
      <c r="A113" s="34"/>
      <c r="B113" s="34">
        <v>40603</v>
      </c>
      <c r="C113" s="98"/>
      <c r="D113" s="98"/>
    </row>
    <row r="114" spans="1:4" s="96" customFormat="1" ht="12">
      <c r="A114" s="34"/>
      <c r="B114" s="34">
        <v>40634</v>
      </c>
      <c r="C114" s="98"/>
      <c r="D114" s="98"/>
    </row>
    <row r="115" spans="1:4" s="96" customFormat="1" ht="12">
      <c r="A115" s="34"/>
      <c r="B115" s="34">
        <v>40664</v>
      </c>
      <c r="C115" s="98"/>
      <c r="D115" s="98"/>
    </row>
    <row r="116" spans="1:4" s="96" customFormat="1" ht="12">
      <c r="A116" s="34"/>
      <c r="B116" s="34">
        <v>40695</v>
      </c>
      <c r="C116" s="98"/>
      <c r="D116" s="98"/>
    </row>
    <row r="117" spans="1:4" s="96" customFormat="1" ht="12">
      <c r="A117" s="34"/>
      <c r="B117" s="34">
        <v>40725</v>
      </c>
      <c r="C117" s="98"/>
      <c r="D117" s="98"/>
    </row>
    <row r="118" spans="1:4" s="96" customFormat="1" ht="12">
      <c r="A118" s="34"/>
      <c r="B118" s="34">
        <v>40756</v>
      </c>
      <c r="C118" s="98"/>
      <c r="D118" s="98"/>
    </row>
    <row r="119" spans="1:4" s="96" customFormat="1" ht="12">
      <c r="A119" s="34"/>
      <c r="B119" s="34">
        <v>40787</v>
      </c>
      <c r="C119" s="98"/>
      <c r="D119" s="98"/>
    </row>
    <row r="120" spans="2:4" s="96" customFormat="1" ht="12">
      <c r="B120" s="34">
        <v>40817</v>
      </c>
      <c r="C120" s="98"/>
      <c r="D120" s="98"/>
    </row>
    <row r="121" spans="2:4" s="96" customFormat="1" ht="12">
      <c r="B121" s="34">
        <v>40848</v>
      </c>
      <c r="C121" s="98"/>
      <c r="D121" s="98"/>
    </row>
    <row r="122" spans="2:4" s="96" customFormat="1" ht="12">
      <c r="B122" s="34">
        <v>40878</v>
      </c>
      <c r="C122" s="98"/>
      <c r="D122" s="98"/>
    </row>
    <row r="123" spans="2:4" s="96" customFormat="1" ht="12">
      <c r="B123" s="34">
        <v>40909</v>
      </c>
      <c r="C123" s="98"/>
      <c r="D123" s="98"/>
    </row>
    <row r="124" spans="2:4" s="96" customFormat="1" ht="12">
      <c r="B124" s="34">
        <v>40940</v>
      </c>
      <c r="C124" s="98"/>
      <c r="D124" s="98"/>
    </row>
    <row r="125" spans="2:4" s="96" customFormat="1" ht="12">
      <c r="B125" s="34">
        <v>40969</v>
      </c>
      <c r="C125" s="98"/>
      <c r="D125" s="98"/>
    </row>
    <row r="126" spans="2:4" s="96" customFormat="1" ht="12">
      <c r="B126" s="34">
        <v>41000</v>
      </c>
      <c r="C126" s="98"/>
      <c r="D126" s="98"/>
    </row>
    <row r="127" spans="2:4" s="96" customFormat="1" ht="12">
      <c r="B127" s="34">
        <v>41030</v>
      </c>
      <c r="C127" s="98"/>
      <c r="D127" s="98"/>
    </row>
    <row r="128" spans="2:4" s="96" customFormat="1" ht="12">
      <c r="B128" s="34">
        <v>41061</v>
      </c>
      <c r="C128" s="98"/>
      <c r="D128" s="98"/>
    </row>
    <row r="129" spans="2:4" s="96" customFormat="1" ht="12">
      <c r="B129" s="34">
        <v>41091</v>
      </c>
      <c r="C129" s="98"/>
      <c r="D129" s="98"/>
    </row>
    <row r="130" spans="2:4" s="96" customFormat="1" ht="12">
      <c r="B130" s="34">
        <v>41122</v>
      </c>
      <c r="C130" s="98"/>
      <c r="D130" s="98"/>
    </row>
    <row r="131" spans="2:4" s="96" customFormat="1" ht="12">
      <c r="B131" s="34">
        <v>41153</v>
      </c>
      <c r="C131" s="98"/>
      <c r="D131" s="98"/>
    </row>
    <row r="132" spans="2:4" s="96" customFormat="1" ht="12">
      <c r="B132" s="34">
        <v>41183</v>
      </c>
      <c r="C132" s="98"/>
      <c r="D132" s="98"/>
    </row>
    <row r="133" spans="2:15" s="96" customFormat="1" ht="12">
      <c r="B133" s="34">
        <v>41214</v>
      </c>
      <c r="C133" s="98"/>
      <c r="D133" s="98"/>
      <c r="K133" s="35"/>
      <c r="L133" s="35"/>
      <c r="M133" s="35"/>
      <c r="N133" s="35"/>
      <c r="O133" s="35"/>
    </row>
    <row r="134" spans="2:4" s="35" customFormat="1" ht="12">
      <c r="B134" s="99">
        <v>41244</v>
      </c>
      <c r="C134" s="97"/>
      <c r="D134" s="97"/>
    </row>
    <row r="135" spans="3:4" s="35" customFormat="1" ht="12">
      <c r="C135" s="97"/>
      <c r="D135" s="97"/>
    </row>
    <row r="136" ht="12">
      <c r="B136" s="35"/>
    </row>
    <row r="137" ht="12">
      <c r="B137" s="35"/>
    </row>
    <row r="138" ht="12">
      <c r="B138" s="35"/>
    </row>
    <row r="139" ht="12">
      <c r="B139" s="35"/>
    </row>
  </sheetData>
  <sheetProtection password="CAD0" sheet="1" objects="1" scenarios="1"/>
  <mergeCells count="26">
    <mergeCell ref="C44:E44"/>
    <mergeCell ref="F44:H44"/>
    <mergeCell ref="I44:L44"/>
    <mergeCell ref="C43:E43"/>
    <mergeCell ref="F43:H43"/>
    <mergeCell ref="I43:L43"/>
    <mergeCell ref="S40:U40"/>
    <mergeCell ref="S2:T2"/>
    <mergeCell ref="F2:G2"/>
    <mergeCell ref="H2:I2"/>
    <mergeCell ref="L2:M2"/>
    <mergeCell ref="N2:O2"/>
    <mergeCell ref="O4:R4"/>
    <mergeCell ref="Q2:R2"/>
    <mergeCell ref="A38:F38"/>
    <mergeCell ref="G40:J40"/>
    <mergeCell ref="A4:D4"/>
    <mergeCell ref="E4:G4"/>
    <mergeCell ref="H4:N4"/>
    <mergeCell ref="A51:C51"/>
    <mergeCell ref="A49:C49"/>
    <mergeCell ref="E49:H49"/>
    <mergeCell ref="C45:E45"/>
    <mergeCell ref="A48:C48"/>
    <mergeCell ref="A50:C50"/>
    <mergeCell ref="I45:L45"/>
  </mergeCells>
  <conditionalFormatting sqref="D50:D51">
    <cfRule type="expression" priority="23" dxfId="0" stopIfTrue="1">
      <formula>OR($C50=$B$68,$C50=$B$69,$C50=$B$70)</formula>
    </cfRule>
    <cfRule type="expression" priority="24" dxfId="1" stopIfTrue="1">
      <formula>OR($W50=$B$60)</formula>
    </cfRule>
  </conditionalFormatting>
  <conditionalFormatting sqref="Z2:AA2 Z3:Z4 AC2:AC5 Z9:AA9 Z10 AC9:AE9 AC10:AC14 AE10:AE14 AI8:AI9 AG9:AH9 AH10:AH14 AK9:AM9 AK10:AK12 AL13 AM12:AM18 AO9:AO10 AR9:AR10 AR13:AR15 AP11:AQ12 AO13:AO15 AV6:AV9 AT9:AU9 AT10:AT12 AU13 AV14:AV15">
    <cfRule type="expression" priority="25" dxfId="1" stopIfTrue="1">
      <formula>AND($H$2="רן",$N$2="יחזקאל")</formula>
    </cfRule>
  </conditionalFormatting>
  <conditionalFormatting sqref="W6:W36">
    <cfRule type="cellIs" priority="70" dxfId="21" operator="equal" stopIfTrue="1">
      <formula>$B$60</formula>
    </cfRule>
  </conditionalFormatting>
  <conditionalFormatting sqref="T6:V36 G6:R36 A6:C36">
    <cfRule type="expression" priority="75" dxfId="0" stopIfTrue="1">
      <formula>WEEKDAY($B6)&gt;=6</formula>
    </cfRule>
  </conditionalFormatting>
  <conditionalFormatting sqref="D6:D36">
    <cfRule type="expression" priority="76" dxfId="0" stopIfTrue="1">
      <formula>WEEKDAY($B6)&gt;=6</formula>
    </cfRule>
    <cfRule type="expression" priority="77" dxfId="18" stopIfTrue="1">
      <formula>OR($A6=$B$70,$A6=$B$71)</formula>
    </cfRule>
  </conditionalFormatting>
  <conditionalFormatting sqref="E6">
    <cfRule type="expression" priority="13" dxfId="8" stopIfTrue="1">
      <formula>AND(SUM(H6:N6)&lt;G6,AND($C6&lt;&gt;$B$68,$C6&lt;&gt;$B$69,$C6&lt;&gt;$B$70))</formula>
    </cfRule>
    <cfRule type="expression" priority="14" dxfId="1" stopIfTrue="1">
      <formula>SUM(H6:N6)&gt;G6+0.0001</formula>
    </cfRule>
    <cfRule type="expression" priority="15" dxfId="0" stopIfTrue="1">
      <formula>WEEKDAY($B6)&gt;=6</formula>
    </cfRule>
  </conditionalFormatting>
  <conditionalFormatting sqref="F6">
    <cfRule type="expression" priority="16" dxfId="8" stopIfTrue="1">
      <formula>AND(SUM(H6:N6)&lt;G6,AND($C6&lt;&gt;$B$68,$C6&lt;&gt;$B$69,$C6&lt;&gt;$B$70))</formula>
    </cfRule>
    <cfRule type="expression" priority="17" dxfId="1" stopIfTrue="1">
      <formula>SUM(H6:N6)&gt;G6+0.0001</formula>
    </cfRule>
    <cfRule type="expression" priority="18" dxfId="0" stopIfTrue="1">
      <formula>WEEKDAY($B6)&gt;=6</formula>
    </cfRule>
  </conditionalFormatting>
  <conditionalFormatting sqref="E7:E36">
    <cfRule type="expression" priority="7" dxfId="8" stopIfTrue="1">
      <formula>AND(SUM(H7:N7)&lt;G7,AND($C7&lt;&gt;$B$68,$C7&lt;&gt;$B$69,$C7&lt;&gt;$B$70))</formula>
    </cfRule>
    <cfRule type="expression" priority="8" dxfId="1" stopIfTrue="1">
      <formula>SUM(H7:N7)&gt;G7+0.0001</formula>
    </cfRule>
    <cfRule type="expression" priority="9" dxfId="0" stopIfTrue="1">
      <formula>WEEKDAY($B7)&gt;=6</formula>
    </cfRule>
  </conditionalFormatting>
  <conditionalFormatting sqref="F7:F36">
    <cfRule type="expression" priority="10" dxfId="8" stopIfTrue="1">
      <formula>AND(SUM(H7:N7)&lt;G7,AND($C7&lt;&gt;$B$68,$C7&lt;&gt;$B$69,$C7&lt;&gt;$B$70))</formula>
    </cfRule>
    <cfRule type="expression" priority="11" dxfId="1" stopIfTrue="1">
      <formula>SUM(H7:N7)&gt;G7+0.0001</formula>
    </cfRule>
    <cfRule type="expression" priority="12" dxfId="0" stopIfTrue="1">
      <formula>WEEKDAY($B7)&gt;=6</formula>
    </cfRule>
  </conditionalFormatting>
  <conditionalFormatting sqref="S6">
    <cfRule type="expression" priority="4" dxfId="2" stopIfTrue="1">
      <formula>SUM(H6:N6)&lt;G6</formula>
    </cfRule>
    <cfRule type="expression" priority="5" dxfId="1" stopIfTrue="1">
      <formula>SUM(H6:N6)&gt;G6+0.00001</formula>
    </cfRule>
    <cfRule type="expression" priority="6" dxfId="0" stopIfTrue="1">
      <formula>WEEKDAY($B6)&gt;=6</formula>
    </cfRule>
  </conditionalFormatting>
  <conditionalFormatting sqref="S7:S36">
    <cfRule type="expression" priority="1" dxfId="2" stopIfTrue="1">
      <formula>SUM(H7:N7)&lt;G7</formula>
    </cfRule>
    <cfRule type="expression" priority="2" dxfId="1" stopIfTrue="1">
      <formula>SUM(H7:N7)&gt;G7+0.00001</formula>
    </cfRule>
    <cfRule type="expression" priority="3" dxfId="0" stopIfTrue="1">
      <formula>WEEKDAY($B7)&gt;=6</formula>
    </cfRule>
  </conditionalFormatting>
  <dataValidations count="3">
    <dataValidation type="time" allowBlank="1" showInputMessage="1" showErrorMessage="1" errorTitle="הזנה שגויה של שעות עבודה" error="נא להזין את שעות העבודה באופן הבא HH:MM&#10;&#10;לדוגמא ארבע וחצי שעות עבודה יוזנו:&#10;                           &#10;                           04:30" sqref="D50:D51 E6:F36 H6:R36">
      <formula1>0</formula1>
      <formula2>0.9993055555555556</formula2>
    </dataValidation>
    <dataValidation type="list" allowBlank="1" showInputMessage="1" showErrorMessage="1" error="הזן ערב חג בגין ימים בהם העבודה דומה לימי שישי&#10;&#10;הזן שבתון בגין ימים בהם העבודה דומה ליום שבת" sqref="A6:A36">
      <formula1>$B$70:$B$71</formula1>
    </dataValidation>
    <dataValidation type="list" allowBlank="1" showInputMessage="1" showErrorMessage="1" error="במידה והנתונים בגין יום מסויים הוזנו באיחור של יותר מ-48 שעות, יש חציין כן בשורה הרלבנטית" sqref="V6:V36">
      <formula1>$B$73:$B$74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25" r:id="rId3"/>
  <headerFooter>
    <oddHeader>&amp;L&amp;A&amp;C&amp;F&amp;R&amp;T
&amp;D</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AW161"/>
  <sheetViews>
    <sheetView showGridLines="0" rightToLeft="1" zoomScale="80" zoomScaleNormal="80"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6" sqref="H6"/>
    </sheetView>
  </sheetViews>
  <sheetFormatPr defaultColWidth="9.140625" defaultRowHeight="12.75"/>
  <cols>
    <col min="1" max="1" width="7.57421875" style="2" customWidth="1"/>
    <col min="2" max="2" width="11.140625" style="2" customWidth="1"/>
    <col min="3" max="3" width="5.421875" style="4" bestFit="1" customWidth="1"/>
    <col min="4" max="4" width="8.421875" style="4" customWidth="1"/>
    <col min="5" max="5" width="9.00390625" style="2" customWidth="1"/>
    <col min="6" max="6" width="10.421875" style="2" customWidth="1"/>
    <col min="7" max="7" width="7.8515625" style="2" customWidth="1"/>
    <col min="8" max="8" width="12.421875" style="2" customWidth="1"/>
    <col min="9" max="10" width="12.00390625" style="2" customWidth="1"/>
    <col min="11" max="11" width="11.00390625" style="2" customWidth="1"/>
    <col min="12" max="12" width="10.8515625" style="2" customWidth="1"/>
    <col min="13" max="13" width="11.00390625" style="2" customWidth="1"/>
    <col min="14" max="14" width="10.8515625" style="2" customWidth="1"/>
    <col min="15" max="15" width="8.8515625" style="2" customWidth="1"/>
    <col min="16" max="18" width="8.00390625" style="2" customWidth="1"/>
    <col min="19" max="19" width="12.421875" style="2" customWidth="1"/>
    <col min="20" max="20" width="9.421875" style="2" customWidth="1"/>
    <col min="21" max="21" width="8.421875" style="2" customWidth="1"/>
    <col min="22" max="22" width="12.421875" style="2" customWidth="1"/>
    <col min="23" max="23" width="29.421875" style="2" bestFit="1" customWidth="1"/>
    <col min="24" max="24" width="10.421875" style="3" customWidth="1"/>
    <col min="25" max="27" width="10.421875" style="2" customWidth="1"/>
    <col min="28" max="16384" width="9.140625" style="2" customWidth="1"/>
  </cols>
  <sheetData>
    <row r="1" ht="12.75"/>
    <row r="2" spans="1:49" ht="22.5" customHeight="1" thickBot="1">
      <c r="A2" s="62" t="s">
        <v>10</v>
      </c>
      <c r="B2" s="77">
        <f>DATE(D58,4,1)</f>
        <v>42826</v>
      </c>
      <c r="C2" s="66" t="s">
        <v>41</v>
      </c>
      <c r="D2" s="65"/>
      <c r="E2" s="1"/>
      <c r="F2" s="115" t="s">
        <v>32</v>
      </c>
      <c r="G2" s="115"/>
      <c r="H2" s="102">
        <f>IF('3.17'!H2:I2&lt;&gt;"",'3.17'!H2:I2,"")</f>
      </c>
      <c r="I2" s="102"/>
      <c r="J2" s="73"/>
      <c r="L2" s="115" t="s">
        <v>31</v>
      </c>
      <c r="M2" s="115"/>
      <c r="N2" s="102">
        <f>IF('3.17'!N2:O2&lt;&gt;"",'3.17'!N2:O2,"")</f>
      </c>
      <c r="O2" s="102"/>
      <c r="Q2" s="115" t="s">
        <v>30</v>
      </c>
      <c r="R2" s="115"/>
      <c r="S2" s="102"/>
      <c r="T2" s="102"/>
      <c r="U2" s="3"/>
      <c r="V2" s="3"/>
      <c r="W2" s="3"/>
      <c r="X2" s="2"/>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spans="1:49" ht="13.5" thickBot="1">
      <c r="A3" s="4"/>
      <c r="B3" s="4"/>
      <c r="C3" s="2"/>
      <c r="D3" s="2"/>
      <c r="W3" s="3"/>
      <c r="X3" s="2"/>
      <c r="Y3" s="10"/>
      <c r="Z3" s="10"/>
      <c r="AA3" s="10"/>
      <c r="AB3" s="10"/>
      <c r="AC3" s="10"/>
      <c r="AD3" s="10"/>
      <c r="AE3" s="10"/>
      <c r="AF3" s="10"/>
      <c r="AG3" s="10"/>
      <c r="AH3" s="10"/>
      <c r="AI3" s="10"/>
      <c r="AJ3" s="10"/>
      <c r="AK3" s="10"/>
      <c r="AL3" s="10"/>
      <c r="AM3" s="10"/>
      <c r="AN3" s="10"/>
      <c r="AO3" s="10"/>
      <c r="AP3" s="10"/>
      <c r="AQ3" s="10"/>
      <c r="AR3" s="10"/>
      <c r="AS3" s="10"/>
      <c r="AT3" s="10"/>
      <c r="AU3" s="10"/>
      <c r="AV3" s="10"/>
      <c r="AW3" s="10"/>
    </row>
    <row r="4" spans="1:49" s="3" customFormat="1" ht="38.25" customHeight="1">
      <c r="A4" s="103" t="s">
        <v>19</v>
      </c>
      <c r="B4" s="104"/>
      <c r="C4" s="104"/>
      <c r="D4" s="105"/>
      <c r="E4" s="116" t="s">
        <v>11</v>
      </c>
      <c r="F4" s="117"/>
      <c r="G4" s="118"/>
      <c r="H4" s="128" t="s">
        <v>23</v>
      </c>
      <c r="I4" s="117"/>
      <c r="J4" s="117"/>
      <c r="K4" s="117"/>
      <c r="L4" s="117"/>
      <c r="M4" s="117"/>
      <c r="N4" s="129"/>
      <c r="O4" s="116" t="s">
        <v>24</v>
      </c>
      <c r="P4" s="117"/>
      <c r="Q4" s="117"/>
      <c r="R4" s="118"/>
      <c r="S4" s="52" t="s">
        <v>36</v>
      </c>
      <c r="T4" s="52" t="s">
        <v>36</v>
      </c>
      <c r="U4" s="52" t="s">
        <v>35</v>
      </c>
      <c r="V4" s="53" t="s">
        <v>20</v>
      </c>
      <c r="Y4" s="9"/>
      <c r="Z4" s="9"/>
      <c r="AA4" s="9"/>
      <c r="AB4" s="9"/>
      <c r="AC4" s="9"/>
      <c r="AD4" s="9"/>
      <c r="AE4" s="9"/>
      <c r="AF4" s="9"/>
      <c r="AG4" s="9"/>
      <c r="AH4" s="9"/>
      <c r="AI4" s="9"/>
      <c r="AJ4" s="9"/>
      <c r="AK4" s="9"/>
      <c r="AL4" s="9"/>
      <c r="AM4" s="9"/>
      <c r="AN4" s="9"/>
      <c r="AO4" s="9"/>
      <c r="AP4" s="9"/>
      <c r="AQ4" s="9"/>
      <c r="AR4" s="9"/>
      <c r="AS4" s="9"/>
      <c r="AT4" s="9"/>
      <c r="AU4" s="9"/>
      <c r="AV4" s="9"/>
      <c r="AW4" s="9"/>
    </row>
    <row r="5" spans="1:49" s="5" customFormat="1" ht="51.75" customHeight="1" thickBot="1">
      <c r="A5" s="54" t="s">
        <v>52</v>
      </c>
      <c r="B5" s="55" t="s">
        <v>0</v>
      </c>
      <c r="C5" s="55" t="s">
        <v>2</v>
      </c>
      <c r="D5" s="56" t="s">
        <v>21</v>
      </c>
      <c r="E5" s="55" t="s">
        <v>25</v>
      </c>
      <c r="F5" s="55" t="s">
        <v>26</v>
      </c>
      <c r="G5" s="58" t="s">
        <v>11</v>
      </c>
      <c r="H5" s="81" t="s">
        <v>54</v>
      </c>
      <c r="I5" s="81" t="s">
        <v>54</v>
      </c>
      <c r="J5" s="81" t="s">
        <v>55</v>
      </c>
      <c r="K5" s="80" t="s">
        <v>12</v>
      </c>
      <c r="L5" s="80" t="s">
        <v>13</v>
      </c>
      <c r="M5" s="80" t="s">
        <v>14</v>
      </c>
      <c r="N5" s="81" t="s">
        <v>43</v>
      </c>
      <c r="O5" s="57" t="s">
        <v>15</v>
      </c>
      <c r="P5" s="55" t="s">
        <v>16</v>
      </c>
      <c r="Q5" s="55" t="s">
        <v>17</v>
      </c>
      <c r="R5" s="58" t="s">
        <v>18</v>
      </c>
      <c r="S5" s="76" t="s">
        <v>50</v>
      </c>
      <c r="T5" s="59" t="s">
        <v>1</v>
      </c>
      <c r="U5" s="60" t="s">
        <v>1</v>
      </c>
      <c r="V5" s="61" t="s">
        <v>38</v>
      </c>
      <c r="Y5" s="36"/>
      <c r="Z5" s="37"/>
      <c r="AA5" s="37"/>
      <c r="AB5" s="36"/>
      <c r="AC5" s="36"/>
      <c r="AD5" s="36"/>
      <c r="AE5" s="36"/>
      <c r="AF5" s="36"/>
      <c r="AG5" s="36"/>
      <c r="AH5" s="36"/>
      <c r="AI5" s="36"/>
      <c r="AJ5" s="36"/>
      <c r="AK5" s="36"/>
      <c r="AL5" s="36"/>
      <c r="AM5" s="36"/>
      <c r="AN5" s="36"/>
      <c r="AO5" s="36"/>
      <c r="AP5" s="36"/>
      <c r="AQ5" s="36"/>
      <c r="AR5" s="36"/>
      <c r="AS5" s="36"/>
      <c r="AT5" s="36"/>
      <c r="AU5" s="36"/>
      <c r="AV5" s="36"/>
      <c r="AW5" s="36"/>
    </row>
    <row r="6" spans="1:23" s="10" customFormat="1" ht="14.25" customHeight="1">
      <c r="A6" s="6"/>
      <c r="B6" s="46">
        <f>B2</f>
        <v>42826</v>
      </c>
      <c r="C6" s="47" t="str">
        <f aca="true" t="shared" si="0" ref="C6:C35">TEXT(B6,"ddd")</f>
        <v>שבת</v>
      </c>
      <c r="D6" s="92">
        <f>IF(WEEKDAY(B6)=6,0,(IF(WEEKDAY(B6)=7,0,(IF(A6=$B$70,$D$51,(IF(A6=$B$71,0,(IF(OR(WEEKDAY(B6)=1,WEEKDAY(B6)=2,WEEKDAY(B6)=3,WEEKDAY(B6)=4,WEEKDAY(B6)=5),$D$50)))))))))</f>
        <v>0</v>
      </c>
      <c r="E6" s="79"/>
      <c r="F6" s="79"/>
      <c r="G6" s="39">
        <f aca="true" t="shared" si="1" ref="G6:G35">IF(((TEXT($B$2,"mm"))-(TEXT(B6,"mm"))=0),IF(E6=0,0,(F6-E6)))</f>
        <v>0</v>
      </c>
      <c r="H6" s="7"/>
      <c r="I6" s="7"/>
      <c r="J6" s="7"/>
      <c r="K6" s="7"/>
      <c r="L6" s="7"/>
      <c r="M6" s="7"/>
      <c r="N6" s="7"/>
      <c r="O6" s="7"/>
      <c r="P6" s="7"/>
      <c r="Q6" s="7"/>
      <c r="R6" s="7"/>
      <c r="S6" s="42">
        <f>IF(((TEXT($B$2,"mm"))-(TEXT(B6,"mm"))=0),IF(G6&gt;=SUM(H6:N6),G6-SUM(H6:N6)+0.000001,SUM(H6:N6)-G6-0.000001),0)+0.0001</f>
        <v>0.000101</v>
      </c>
      <c r="T6" s="42">
        <f>IF(((TEXT($B$2,"mm"))-(TEXT(B6,"mm"))=0),SUM(H6:R6),0)</f>
        <v>0</v>
      </c>
      <c r="U6" s="43">
        <f>IF(COUNTA(H6:R6,E6:F6)&gt;0,1,"")</f>
      </c>
      <c r="V6" s="8"/>
      <c r="W6" s="9">
        <f>IF(SUM(H6:N6)&gt;G6+0.0001,$B$59,"")</f>
      </c>
    </row>
    <row r="7" spans="1:23" s="10" customFormat="1" ht="14.25" customHeight="1">
      <c r="A7" s="6"/>
      <c r="B7" s="46">
        <f aca="true" t="shared" si="2" ref="B7:B35">B6+1</f>
        <v>42827</v>
      </c>
      <c r="C7" s="47" t="str">
        <f t="shared" si="0"/>
        <v>יום א</v>
      </c>
      <c r="D7" s="92">
        <f aca="true" t="shared" si="3" ref="D7:D35">IF(WEEKDAY(B7)=6,0,(IF(WEEKDAY(B7)=7,0,(IF(A7=$B$70,$D$51,(IF(A7=$B$71,0,(IF(OR(WEEKDAY(B7)=1,WEEKDAY(B7)=2,WEEKDAY(B7)=3,WEEKDAY(B7)=4,WEEKDAY(B7)=5),$D$50)))))))))</f>
        <v>0.3541666666666667</v>
      </c>
      <c r="E7" s="79"/>
      <c r="F7" s="79"/>
      <c r="G7" s="39">
        <f t="shared" si="1"/>
        <v>0</v>
      </c>
      <c r="H7" s="7"/>
      <c r="I7" s="7"/>
      <c r="J7" s="7"/>
      <c r="K7" s="7"/>
      <c r="L7" s="7"/>
      <c r="M7" s="7"/>
      <c r="N7" s="7"/>
      <c r="O7" s="7"/>
      <c r="P7" s="7"/>
      <c r="Q7" s="7"/>
      <c r="R7" s="7"/>
      <c r="S7" s="42">
        <f aca="true" t="shared" si="4" ref="S7:S35">IF(((TEXT($B$2,"mm"))-(TEXT(B7,"mm"))=0),IF(G7&gt;=SUM(H7:N7),G7-SUM(H7:N7)+0.000001,SUM(H7:N7)-G7-0.000001),0)+0.0001</f>
        <v>0.000101</v>
      </c>
      <c r="T7" s="42">
        <f aca="true" t="shared" si="5" ref="T7:T35">IF(((TEXT($B$2,"mm"))-(TEXT(B7,"mm"))=0),T6+(SUM(H7:R7)),T6)</f>
        <v>0</v>
      </c>
      <c r="U7" s="43">
        <f aca="true" t="shared" si="6" ref="U7:U33">IF(COUNTA(H7:R7,E7:F7)&gt;0,1,"")</f>
      </c>
      <c r="V7" s="8"/>
      <c r="W7" s="9">
        <f aca="true" t="shared" si="7" ref="W7:W35">IF(SUM(H7:N7)&gt;G7+0.0001,$B$59,"")</f>
      </c>
    </row>
    <row r="8" spans="1:23" s="10" customFormat="1" ht="14.25" customHeight="1">
      <c r="A8" s="6"/>
      <c r="B8" s="46">
        <f t="shared" si="2"/>
        <v>42828</v>
      </c>
      <c r="C8" s="47" t="str">
        <f t="shared" si="0"/>
        <v>יום ב</v>
      </c>
      <c r="D8" s="92">
        <f t="shared" si="3"/>
        <v>0.3541666666666667</v>
      </c>
      <c r="E8" s="79"/>
      <c r="F8" s="79"/>
      <c r="G8" s="39">
        <f t="shared" si="1"/>
        <v>0</v>
      </c>
      <c r="H8" s="7"/>
      <c r="I8" s="7"/>
      <c r="J8" s="7"/>
      <c r="K8" s="7"/>
      <c r="L8" s="7"/>
      <c r="M8" s="7"/>
      <c r="N8" s="7"/>
      <c r="O8" s="7"/>
      <c r="P8" s="7"/>
      <c r="Q8" s="7"/>
      <c r="R8" s="7"/>
      <c r="S8" s="42">
        <f t="shared" si="4"/>
        <v>0.000101</v>
      </c>
      <c r="T8" s="42">
        <f t="shared" si="5"/>
        <v>0</v>
      </c>
      <c r="U8" s="43">
        <f t="shared" si="6"/>
      </c>
      <c r="V8" s="8"/>
      <c r="W8" s="9">
        <f t="shared" si="7"/>
      </c>
    </row>
    <row r="9" spans="1:23" s="10" customFormat="1" ht="14.25" customHeight="1">
      <c r="A9" s="6"/>
      <c r="B9" s="46">
        <f t="shared" si="2"/>
        <v>42829</v>
      </c>
      <c r="C9" s="47" t="str">
        <f t="shared" si="0"/>
        <v>יום ג</v>
      </c>
      <c r="D9" s="92">
        <f t="shared" si="3"/>
        <v>0.3541666666666667</v>
      </c>
      <c r="E9" s="79"/>
      <c r="F9" s="79"/>
      <c r="G9" s="39">
        <f t="shared" si="1"/>
        <v>0</v>
      </c>
      <c r="H9" s="7"/>
      <c r="I9" s="7"/>
      <c r="J9" s="7"/>
      <c r="K9" s="7"/>
      <c r="L9" s="7"/>
      <c r="M9" s="7"/>
      <c r="N9" s="7"/>
      <c r="O9" s="7"/>
      <c r="P9" s="7"/>
      <c r="Q9" s="7"/>
      <c r="R9" s="7"/>
      <c r="S9" s="42">
        <f t="shared" si="4"/>
        <v>0.000101</v>
      </c>
      <c r="T9" s="42">
        <f t="shared" si="5"/>
        <v>0</v>
      </c>
      <c r="U9" s="43">
        <f t="shared" si="6"/>
      </c>
      <c r="V9" s="8"/>
      <c r="W9" s="9">
        <f t="shared" si="7"/>
      </c>
    </row>
    <row r="10" spans="1:23" s="10" customFormat="1" ht="14.25" customHeight="1">
      <c r="A10" s="6"/>
      <c r="B10" s="46">
        <f t="shared" si="2"/>
        <v>42830</v>
      </c>
      <c r="C10" s="47" t="str">
        <f t="shared" si="0"/>
        <v>יום ד</v>
      </c>
      <c r="D10" s="92">
        <f t="shared" si="3"/>
        <v>0.3541666666666667</v>
      </c>
      <c r="E10" s="79"/>
      <c r="F10" s="79"/>
      <c r="G10" s="39">
        <f t="shared" si="1"/>
        <v>0</v>
      </c>
      <c r="H10" s="7"/>
      <c r="I10" s="7"/>
      <c r="J10" s="7"/>
      <c r="K10" s="7"/>
      <c r="L10" s="7"/>
      <c r="M10" s="7"/>
      <c r="N10" s="7"/>
      <c r="O10" s="7"/>
      <c r="P10" s="7"/>
      <c r="Q10" s="7"/>
      <c r="R10" s="7"/>
      <c r="S10" s="42">
        <f t="shared" si="4"/>
        <v>0.000101</v>
      </c>
      <c r="T10" s="42">
        <f t="shared" si="5"/>
        <v>0</v>
      </c>
      <c r="U10" s="43">
        <f t="shared" si="6"/>
      </c>
      <c r="V10" s="8"/>
      <c r="W10" s="9">
        <f t="shared" si="7"/>
      </c>
    </row>
    <row r="11" spans="1:23" s="10" customFormat="1" ht="14.25" customHeight="1">
      <c r="A11" s="6"/>
      <c r="B11" s="46">
        <f t="shared" si="2"/>
        <v>42831</v>
      </c>
      <c r="C11" s="47" t="str">
        <f t="shared" si="0"/>
        <v>יום ה</v>
      </c>
      <c r="D11" s="92">
        <f t="shared" si="3"/>
        <v>0.3541666666666667</v>
      </c>
      <c r="E11" s="79"/>
      <c r="F11" s="79"/>
      <c r="G11" s="39">
        <f t="shared" si="1"/>
        <v>0</v>
      </c>
      <c r="H11" s="7"/>
      <c r="I11" s="7"/>
      <c r="J11" s="7"/>
      <c r="K11" s="7"/>
      <c r="L11" s="7"/>
      <c r="M11" s="7"/>
      <c r="N11" s="7"/>
      <c r="O11" s="7"/>
      <c r="P11" s="7"/>
      <c r="Q11" s="7"/>
      <c r="R11" s="7"/>
      <c r="S11" s="42">
        <f t="shared" si="4"/>
        <v>0.000101</v>
      </c>
      <c r="T11" s="42">
        <f t="shared" si="5"/>
        <v>0</v>
      </c>
      <c r="U11" s="43">
        <f t="shared" si="6"/>
      </c>
      <c r="V11" s="8"/>
      <c r="W11" s="9">
        <f t="shared" si="7"/>
      </c>
    </row>
    <row r="12" spans="1:23" s="10" customFormat="1" ht="14.25" customHeight="1">
      <c r="A12" s="6"/>
      <c r="B12" s="46">
        <f t="shared" si="2"/>
        <v>42832</v>
      </c>
      <c r="C12" s="47" t="str">
        <f t="shared" si="0"/>
        <v>יום ו</v>
      </c>
      <c r="D12" s="92">
        <f t="shared" si="3"/>
        <v>0</v>
      </c>
      <c r="E12" s="79"/>
      <c r="F12" s="79"/>
      <c r="G12" s="39">
        <f t="shared" si="1"/>
        <v>0</v>
      </c>
      <c r="H12" s="7"/>
      <c r="I12" s="7"/>
      <c r="J12" s="7"/>
      <c r="K12" s="7"/>
      <c r="L12" s="7"/>
      <c r="M12" s="7"/>
      <c r="N12" s="7"/>
      <c r="O12" s="7"/>
      <c r="P12" s="7"/>
      <c r="Q12" s="7"/>
      <c r="R12" s="7"/>
      <c r="S12" s="42">
        <f t="shared" si="4"/>
        <v>0.000101</v>
      </c>
      <c r="T12" s="42">
        <f t="shared" si="5"/>
        <v>0</v>
      </c>
      <c r="U12" s="43">
        <f t="shared" si="6"/>
      </c>
      <c r="V12" s="8"/>
      <c r="W12" s="9">
        <f t="shared" si="7"/>
      </c>
    </row>
    <row r="13" spans="1:23" s="10" customFormat="1" ht="14.25" customHeight="1">
      <c r="A13" s="6"/>
      <c r="B13" s="46">
        <f t="shared" si="2"/>
        <v>42833</v>
      </c>
      <c r="C13" s="47" t="str">
        <f t="shared" si="0"/>
        <v>שבת</v>
      </c>
      <c r="D13" s="92">
        <f t="shared" si="3"/>
        <v>0</v>
      </c>
      <c r="E13" s="79"/>
      <c r="F13" s="79"/>
      <c r="G13" s="39">
        <f t="shared" si="1"/>
        <v>0</v>
      </c>
      <c r="H13" s="7"/>
      <c r="I13" s="7"/>
      <c r="J13" s="7"/>
      <c r="K13" s="7"/>
      <c r="L13" s="7"/>
      <c r="M13" s="7"/>
      <c r="N13" s="7"/>
      <c r="O13" s="7"/>
      <c r="P13" s="7"/>
      <c r="Q13" s="7"/>
      <c r="R13" s="7"/>
      <c r="S13" s="42">
        <f t="shared" si="4"/>
        <v>0.000101</v>
      </c>
      <c r="T13" s="42">
        <f t="shared" si="5"/>
        <v>0</v>
      </c>
      <c r="U13" s="43">
        <f t="shared" si="6"/>
      </c>
      <c r="V13" s="8"/>
      <c r="W13" s="9">
        <f t="shared" si="7"/>
      </c>
    </row>
    <row r="14" spans="1:23" s="10" customFormat="1" ht="14.25" customHeight="1">
      <c r="A14" s="6"/>
      <c r="B14" s="46">
        <f t="shared" si="2"/>
        <v>42834</v>
      </c>
      <c r="C14" s="47" t="str">
        <f t="shared" si="0"/>
        <v>יום א</v>
      </c>
      <c r="D14" s="92">
        <f t="shared" si="3"/>
        <v>0.3541666666666667</v>
      </c>
      <c r="E14" s="79"/>
      <c r="F14" s="79"/>
      <c r="G14" s="39">
        <f t="shared" si="1"/>
        <v>0</v>
      </c>
      <c r="H14" s="7"/>
      <c r="I14" s="7"/>
      <c r="J14" s="7"/>
      <c r="K14" s="7"/>
      <c r="L14" s="7"/>
      <c r="M14" s="7"/>
      <c r="N14" s="7"/>
      <c r="O14" s="7"/>
      <c r="P14" s="7"/>
      <c r="Q14" s="7"/>
      <c r="R14" s="7"/>
      <c r="S14" s="42">
        <f t="shared" si="4"/>
        <v>0.000101</v>
      </c>
      <c r="T14" s="42">
        <f t="shared" si="5"/>
        <v>0</v>
      </c>
      <c r="U14" s="43">
        <f t="shared" si="6"/>
      </c>
      <c r="V14" s="8"/>
      <c r="W14" s="9">
        <f t="shared" si="7"/>
      </c>
    </row>
    <row r="15" spans="1:23" s="10" customFormat="1" ht="14.25" customHeight="1">
      <c r="A15" s="6"/>
      <c r="B15" s="46">
        <f t="shared" si="2"/>
        <v>42835</v>
      </c>
      <c r="C15" s="47" t="str">
        <f t="shared" si="0"/>
        <v>יום ב</v>
      </c>
      <c r="D15" s="92">
        <f t="shared" si="3"/>
        <v>0.3541666666666667</v>
      </c>
      <c r="E15" s="79"/>
      <c r="F15" s="79"/>
      <c r="G15" s="39">
        <f t="shared" si="1"/>
        <v>0</v>
      </c>
      <c r="H15" s="7"/>
      <c r="I15" s="7"/>
      <c r="J15" s="7"/>
      <c r="K15" s="7"/>
      <c r="L15" s="7"/>
      <c r="M15" s="7"/>
      <c r="N15" s="7"/>
      <c r="O15" s="7"/>
      <c r="P15" s="7"/>
      <c r="Q15" s="7"/>
      <c r="R15" s="7"/>
      <c r="S15" s="42">
        <f t="shared" si="4"/>
        <v>0.000101</v>
      </c>
      <c r="T15" s="42">
        <f t="shared" si="5"/>
        <v>0</v>
      </c>
      <c r="U15" s="43">
        <f t="shared" si="6"/>
      </c>
      <c r="V15" s="8"/>
      <c r="W15" s="9">
        <f t="shared" si="7"/>
      </c>
    </row>
    <row r="16" spans="1:23" s="10" customFormat="1" ht="14.25" customHeight="1">
      <c r="A16" s="6"/>
      <c r="B16" s="46">
        <f t="shared" si="2"/>
        <v>42836</v>
      </c>
      <c r="C16" s="47" t="str">
        <f t="shared" si="0"/>
        <v>יום ג</v>
      </c>
      <c r="D16" s="92">
        <f t="shared" si="3"/>
        <v>0.3541666666666667</v>
      </c>
      <c r="E16" s="79"/>
      <c r="F16" s="79"/>
      <c r="G16" s="39">
        <f t="shared" si="1"/>
        <v>0</v>
      </c>
      <c r="H16" s="7"/>
      <c r="I16" s="7"/>
      <c r="J16" s="7"/>
      <c r="K16" s="7"/>
      <c r="L16" s="7"/>
      <c r="M16" s="7"/>
      <c r="N16" s="7"/>
      <c r="O16" s="7"/>
      <c r="P16" s="7"/>
      <c r="Q16" s="7"/>
      <c r="R16" s="7"/>
      <c r="S16" s="42">
        <f t="shared" si="4"/>
        <v>0.000101</v>
      </c>
      <c r="T16" s="42">
        <f t="shared" si="5"/>
        <v>0</v>
      </c>
      <c r="U16" s="43">
        <f t="shared" si="6"/>
      </c>
      <c r="V16" s="8"/>
      <c r="W16" s="9">
        <f t="shared" si="7"/>
      </c>
    </row>
    <row r="17" spans="1:23" s="10" customFormat="1" ht="14.25" customHeight="1">
      <c r="A17" s="6"/>
      <c r="B17" s="46">
        <f t="shared" si="2"/>
        <v>42837</v>
      </c>
      <c r="C17" s="47" t="str">
        <f t="shared" si="0"/>
        <v>יום ד</v>
      </c>
      <c r="D17" s="92">
        <f t="shared" si="3"/>
        <v>0.3541666666666667</v>
      </c>
      <c r="E17" s="79"/>
      <c r="F17" s="79"/>
      <c r="G17" s="39">
        <f t="shared" si="1"/>
        <v>0</v>
      </c>
      <c r="H17" s="7"/>
      <c r="I17" s="7"/>
      <c r="J17" s="7"/>
      <c r="K17" s="7"/>
      <c r="L17" s="7"/>
      <c r="M17" s="7"/>
      <c r="N17" s="7"/>
      <c r="O17" s="7"/>
      <c r="P17" s="7"/>
      <c r="Q17" s="7"/>
      <c r="R17" s="7"/>
      <c r="S17" s="42">
        <f t="shared" si="4"/>
        <v>0.000101</v>
      </c>
      <c r="T17" s="42">
        <f t="shared" si="5"/>
        <v>0</v>
      </c>
      <c r="U17" s="43">
        <f t="shared" si="6"/>
      </c>
      <c r="V17" s="8"/>
      <c r="W17" s="9">
        <f t="shared" si="7"/>
      </c>
    </row>
    <row r="18" spans="1:23" s="10" customFormat="1" ht="14.25" customHeight="1">
      <c r="A18" s="6"/>
      <c r="B18" s="46">
        <f t="shared" si="2"/>
        <v>42838</v>
      </c>
      <c r="C18" s="47" t="str">
        <f t="shared" si="0"/>
        <v>יום ה</v>
      </c>
      <c r="D18" s="92">
        <f t="shared" si="3"/>
        <v>0.3541666666666667</v>
      </c>
      <c r="E18" s="79"/>
      <c r="F18" s="79"/>
      <c r="G18" s="39">
        <f t="shared" si="1"/>
        <v>0</v>
      </c>
      <c r="H18" s="7"/>
      <c r="I18" s="7"/>
      <c r="J18" s="7"/>
      <c r="K18" s="7"/>
      <c r="L18" s="7"/>
      <c r="M18" s="7"/>
      <c r="N18" s="7"/>
      <c r="O18" s="7"/>
      <c r="P18" s="7"/>
      <c r="Q18" s="7"/>
      <c r="R18" s="7"/>
      <c r="S18" s="42">
        <f t="shared" si="4"/>
        <v>0.000101</v>
      </c>
      <c r="T18" s="42">
        <f t="shared" si="5"/>
        <v>0</v>
      </c>
      <c r="U18" s="43">
        <f t="shared" si="6"/>
      </c>
      <c r="V18" s="8"/>
      <c r="W18" s="9">
        <f t="shared" si="7"/>
      </c>
    </row>
    <row r="19" spans="1:23" s="10" customFormat="1" ht="14.25" customHeight="1">
      <c r="A19" s="6"/>
      <c r="B19" s="46">
        <f t="shared" si="2"/>
        <v>42839</v>
      </c>
      <c r="C19" s="47" t="str">
        <f t="shared" si="0"/>
        <v>יום ו</v>
      </c>
      <c r="D19" s="92">
        <f t="shared" si="3"/>
        <v>0</v>
      </c>
      <c r="E19" s="79"/>
      <c r="F19" s="79"/>
      <c r="G19" s="39">
        <f t="shared" si="1"/>
        <v>0</v>
      </c>
      <c r="H19" s="7"/>
      <c r="I19" s="7"/>
      <c r="J19" s="7"/>
      <c r="K19" s="7"/>
      <c r="L19" s="7"/>
      <c r="M19" s="7"/>
      <c r="N19" s="7"/>
      <c r="O19" s="7"/>
      <c r="P19" s="7"/>
      <c r="Q19" s="7"/>
      <c r="R19" s="7"/>
      <c r="S19" s="42">
        <f t="shared" si="4"/>
        <v>0.000101</v>
      </c>
      <c r="T19" s="42">
        <f t="shared" si="5"/>
        <v>0</v>
      </c>
      <c r="U19" s="43">
        <f t="shared" si="6"/>
      </c>
      <c r="V19" s="8"/>
      <c r="W19" s="9">
        <f t="shared" si="7"/>
      </c>
    </row>
    <row r="20" spans="1:23" s="10" customFormat="1" ht="14.25" customHeight="1">
      <c r="A20" s="6"/>
      <c r="B20" s="46">
        <f t="shared" si="2"/>
        <v>42840</v>
      </c>
      <c r="C20" s="47" t="str">
        <f t="shared" si="0"/>
        <v>שבת</v>
      </c>
      <c r="D20" s="92">
        <f t="shared" si="3"/>
        <v>0</v>
      </c>
      <c r="E20" s="79"/>
      <c r="F20" s="79"/>
      <c r="G20" s="39">
        <f t="shared" si="1"/>
        <v>0</v>
      </c>
      <c r="H20" s="7"/>
      <c r="I20" s="7"/>
      <c r="J20" s="7"/>
      <c r="K20" s="7"/>
      <c r="L20" s="7"/>
      <c r="M20" s="7"/>
      <c r="N20" s="7"/>
      <c r="O20" s="7"/>
      <c r="P20" s="7"/>
      <c r="Q20" s="7"/>
      <c r="R20" s="7"/>
      <c r="S20" s="42">
        <f t="shared" si="4"/>
        <v>0.000101</v>
      </c>
      <c r="T20" s="42">
        <f t="shared" si="5"/>
        <v>0</v>
      </c>
      <c r="U20" s="43">
        <f t="shared" si="6"/>
      </c>
      <c r="V20" s="8"/>
      <c r="W20" s="9">
        <f t="shared" si="7"/>
      </c>
    </row>
    <row r="21" spans="1:27" s="10" customFormat="1" ht="14.25" customHeight="1">
      <c r="A21" s="6"/>
      <c r="B21" s="46">
        <f t="shared" si="2"/>
        <v>42841</v>
      </c>
      <c r="C21" s="47" t="str">
        <f t="shared" si="0"/>
        <v>יום א</v>
      </c>
      <c r="D21" s="92">
        <f t="shared" si="3"/>
        <v>0.3541666666666667</v>
      </c>
      <c r="E21" s="79"/>
      <c r="F21" s="79"/>
      <c r="G21" s="39">
        <f t="shared" si="1"/>
        <v>0</v>
      </c>
      <c r="H21" s="7"/>
      <c r="I21" s="7"/>
      <c r="J21" s="7"/>
      <c r="K21" s="7"/>
      <c r="L21" s="7"/>
      <c r="M21" s="7"/>
      <c r="N21" s="7"/>
      <c r="O21" s="7"/>
      <c r="P21" s="7"/>
      <c r="Q21" s="7"/>
      <c r="R21" s="7"/>
      <c r="S21" s="42">
        <f t="shared" si="4"/>
        <v>0.000101</v>
      </c>
      <c r="T21" s="42">
        <f t="shared" si="5"/>
        <v>0</v>
      </c>
      <c r="U21" s="43">
        <f t="shared" si="6"/>
      </c>
      <c r="V21" s="8"/>
      <c r="W21" s="9">
        <f t="shared" si="7"/>
      </c>
      <c r="AA21" s="13"/>
    </row>
    <row r="22" spans="1:23" s="10" customFormat="1" ht="14.25" customHeight="1">
      <c r="A22" s="6"/>
      <c r="B22" s="46">
        <f t="shared" si="2"/>
        <v>42842</v>
      </c>
      <c r="C22" s="47" t="str">
        <f t="shared" si="0"/>
        <v>יום ב</v>
      </c>
      <c r="D22" s="92">
        <f t="shared" si="3"/>
        <v>0.3541666666666667</v>
      </c>
      <c r="E22" s="79"/>
      <c r="F22" s="79"/>
      <c r="G22" s="39">
        <f t="shared" si="1"/>
        <v>0</v>
      </c>
      <c r="H22" s="7"/>
      <c r="I22" s="7"/>
      <c r="J22" s="7"/>
      <c r="K22" s="7"/>
      <c r="L22" s="7"/>
      <c r="M22" s="7"/>
      <c r="N22" s="7"/>
      <c r="O22" s="7"/>
      <c r="P22" s="7"/>
      <c r="Q22" s="7"/>
      <c r="R22" s="7"/>
      <c r="S22" s="42">
        <f t="shared" si="4"/>
        <v>0.000101</v>
      </c>
      <c r="T22" s="42">
        <f t="shared" si="5"/>
        <v>0</v>
      </c>
      <c r="U22" s="43">
        <f t="shared" si="6"/>
      </c>
      <c r="V22" s="8"/>
      <c r="W22" s="9">
        <f t="shared" si="7"/>
      </c>
    </row>
    <row r="23" spans="1:23" s="10" customFormat="1" ht="14.25" customHeight="1">
      <c r="A23" s="6"/>
      <c r="B23" s="46">
        <f t="shared" si="2"/>
        <v>42843</v>
      </c>
      <c r="C23" s="47" t="str">
        <f t="shared" si="0"/>
        <v>יום ג</v>
      </c>
      <c r="D23" s="92">
        <f t="shared" si="3"/>
        <v>0.3541666666666667</v>
      </c>
      <c r="E23" s="79"/>
      <c r="F23" s="79"/>
      <c r="G23" s="39">
        <f t="shared" si="1"/>
        <v>0</v>
      </c>
      <c r="H23" s="7"/>
      <c r="I23" s="7"/>
      <c r="J23" s="7"/>
      <c r="K23" s="7"/>
      <c r="L23" s="7"/>
      <c r="M23" s="7"/>
      <c r="N23" s="7"/>
      <c r="O23" s="7"/>
      <c r="P23" s="7"/>
      <c r="Q23" s="7"/>
      <c r="R23" s="7"/>
      <c r="S23" s="42">
        <f t="shared" si="4"/>
        <v>0.000101</v>
      </c>
      <c r="T23" s="42">
        <f t="shared" si="5"/>
        <v>0</v>
      </c>
      <c r="U23" s="43">
        <f t="shared" si="6"/>
      </c>
      <c r="V23" s="8"/>
      <c r="W23" s="9">
        <f t="shared" si="7"/>
      </c>
    </row>
    <row r="24" spans="1:23" s="10" customFormat="1" ht="14.25" customHeight="1">
      <c r="A24" s="6"/>
      <c r="B24" s="46">
        <f t="shared" si="2"/>
        <v>42844</v>
      </c>
      <c r="C24" s="47" t="str">
        <f t="shared" si="0"/>
        <v>יום ד</v>
      </c>
      <c r="D24" s="92">
        <f t="shared" si="3"/>
        <v>0.3541666666666667</v>
      </c>
      <c r="E24" s="79"/>
      <c r="F24" s="79"/>
      <c r="G24" s="39">
        <f t="shared" si="1"/>
        <v>0</v>
      </c>
      <c r="H24" s="7"/>
      <c r="I24" s="7"/>
      <c r="J24" s="7"/>
      <c r="K24" s="7"/>
      <c r="L24" s="7"/>
      <c r="M24" s="7"/>
      <c r="N24" s="7"/>
      <c r="O24" s="7"/>
      <c r="P24" s="7"/>
      <c r="Q24" s="7"/>
      <c r="R24" s="7"/>
      <c r="S24" s="42">
        <f t="shared" si="4"/>
        <v>0.000101</v>
      </c>
      <c r="T24" s="42">
        <f t="shared" si="5"/>
        <v>0</v>
      </c>
      <c r="U24" s="43">
        <f t="shared" si="6"/>
      </c>
      <c r="V24" s="8"/>
      <c r="W24" s="9">
        <f t="shared" si="7"/>
      </c>
    </row>
    <row r="25" spans="1:23" s="10" customFormat="1" ht="14.25" customHeight="1">
      <c r="A25" s="6"/>
      <c r="B25" s="46">
        <f t="shared" si="2"/>
        <v>42845</v>
      </c>
      <c r="C25" s="47" t="str">
        <f t="shared" si="0"/>
        <v>יום ה</v>
      </c>
      <c r="D25" s="92">
        <f t="shared" si="3"/>
        <v>0.3541666666666667</v>
      </c>
      <c r="E25" s="79"/>
      <c r="F25" s="79"/>
      <c r="G25" s="39">
        <f t="shared" si="1"/>
        <v>0</v>
      </c>
      <c r="H25" s="7"/>
      <c r="I25" s="7"/>
      <c r="J25" s="7"/>
      <c r="K25" s="7"/>
      <c r="L25" s="7"/>
      <c r="M25" s="7"/>
      <c r="N25" s="7"/>
      <c r="O25" s="7"/>
      <c r="P25" s="7"/>
      <c r="Q25" s="7"/>
      <c r="R25" s="7"/>
      <c r="S25" s="42">
        <f t="shared" si="4"/>
        <v>0.000101</v>
      </c>
      <c r="T25" s="42">
        <f t="shared" si="5"/>
        <v>0</v>
      </c>
      <c r="U25" s="43">
        <f t="shared" si="6"/>
      </c>
      <c r="V25" s="8"/>
      <c r="W25" s="9">
        <f t="shared" si="7"/>
      </c>
    </row>
    <row r="26" spans="1:23" s="10" customFormat="1" ht="14.25" customHeight="1">
      <c r="A26" s="6"/>
      <c r="B26" s="46">
        <f t="shared" si="2"/>
        <v>42846</v>
      </c>
      <c r="C26" s="47" t="str">
        <f t="shared" si="0"/>
        <v>יום ו</v>
      </c>
      <c r="D26" s="92">
        <f t="shared" si="3"/>
        <v>0</v>
      </c>
      <c r="E26" s="79"/>
      <c r="F26" s="79"/>
      <c r="G26" s="39">
        <f t="shared" si="1"/>
        <v>0</v>
      </c>
      <c r="H26" s="7"/>
      <c r="I26" s="7"/>
      <c r="J26" s="7"/>
      <c r="K26" s="7"/>
      <c r="L26" s="7"/>
      <c r="M26" s="7"/>
      <c r="N26" s="7"/>
      <c r="O26" s="7"/>
      <c r="P26" s="7"/>
      <c r="Q26" s="7"/>
      <c r="R26" s="7"/>
      <c r="S26" s="42">
        <f t="shared" si="4"/>
        <v>0.000101</v>
      </c>
      <c r="T26" s="42">
        <f t="shared" si="5"/>
        <v>0</v>
      </c>
      <c r="U26" s="43">
        <f t="shared" si="6"/>
      </c>
      <c r="V26" s="8"/>
      <c r="W26" s="9">
        <f t="shared" si="7"/>
      </c>
    </row>
    <row r="27" spans="1:23" s="10" customFormat="1" ht="14.25" customHeight="1">
      <c r="A27" s="6"/>
      <c r="B27" s="46">
        <f t="shared" si="2"/>
        <v>42847</v>
      </c>
      <c r="C27" s="47" t="str">
        <f t="shared" si="0"/>
        <v>שבת</v>
      </c>
      <c r="D27" s="92">
        <f t="shared" si="3"/>
        <v>0</v>
      </c>
      <c r="E27" s="79"/>
      <c r="F27" s="79"/>
      <c r="G27" s="39">
        <f t="shared" si="1"/>
        <v>0</v>
      </c>
      <c r="H27" s="7"/>
      <c r="I27" s="7"/>
      <c r="J27" s="7"/>
      <c r="K27" s="7"/>
      <c r="L27" s="7"/>
      <c r="M27" s="7"/>
      <c r="N27" s="7"/>
      <c r="O27" s="7"/>
      <c r="P27" s="7"/>
      <c r="Q27" s="7"/>
      <c r="R27" s="7"/>
      <c r="S27" s="42">
        <f t="shared" si="4"/>
        <v>0.000101</v>
      </c>
      <c r="T27" s="42">
        <f t="shared" si="5"/>
        <v>0</v>
      </c>
      <c r="U27" s="43">
        <f t="shared" si="6"/>
      </c>
      <c r="V27" s="8"/>
      <c r="W27" s="9">
        <f t="shared" si="7"/>
      </c>
    </row>
    <row r="28" spans="1:23" s="10" customFormat="1" ht="14.25" customHeight="1">
      <c r="A28" s="6"/>
      <c r="B28" s="46">
        <f t="shared" si="2"/>
        <v>42848</v>
      </c>
      <c r="C28" s="47" t="str">
        <f t="shared" si="0"/>
        <v>יום א</v>
      </c>
      <c r="D28" s="92">
        <f t="shared" si="3"/>
        <v>0.3541666666666667</v>
      </c>
      <c r="E28" s="79"/>
      <c r="F28" s="79"/>
      <c r="G28" s="39">
        <f t="shared" si="1"/>
        <v>0</v>
      </c>
      <c r="H28" s="7"/>
      <c r="I28" s="7"/>
      <c r="J28" s="7"/>
      <c r="K28" s="7"/>
      <c r="L28" s="7"/>
      <c r="M28" s="7"/>
      <c r="N28" s="7"/>
      <c r="O28" s="7"/>
      <c r="P28" s="7"/>
      <c r="Q28" s="7"/>
      <c r="R28" s="7"/>
      <c r="S28" s="42">
        <f t="shared" si="4"/>
        <v>0.000101</v>
      </c>
      <c r="T28" s="42">
        <f t="shared" si="5"/>
        <v>0</v>
      </c>
      <c r="U28" s="43">
        <f t="shared" si="6"/>
      </c>
      <c r="V28" s="8"/>
      <c r="W28" s="9">
        <f t="shared" si="7"/>
      </c>
    </row>
    <row r="29" spans="1:23" s="10" customFormat="1" ht="14.25" customHeight="1">
      <c r="A29" s="6"/>
      <c r="B29" s="46">
        <f t="shared" si="2"/>
        <v>42849</v>
      </c>
      <c r="C29" s="47" t="str">
        <f t="shared" si="0"/>
        <v>יום ב</v>
      </c>
      <c r="D29" s="92">
        <f t="shared" si="3"/>
        <v>0.3541666666666667</v>
      </c>
      <c r="E29" s="79"/>
      <c r="F29" s="79"/>
      <c r="G29" s="39">
        <f t="shared" si="1"/>
        <v>0</v>
      </c>
      <c r="H29" s="7"/>
      <c r="I29" s="7"/>
      <c r="J29" s="7"/>
      <c r="K29" s="7"/>
      <c r="L29" s="7"/>
      <c r="M29" s="7"/>
      <c r="N29" s="7"/>
      <c r="O29" s="7"/>
      <c r="P29" s="7"/>
      <c r="Q29" s="7"/>
      <c r="R29" s="7"/>
      <c r="S29" s="42">
        <f t="shared" si="4"/>
        <v>0.000101</v>
      </c>
      <c r="T29" s="42">
        <f t="shared" si="5"/>
        <v>0</v>
      </c>
      <c r="U29" s="43">
        <f t="shared" si="6"/>
      </c>
      <c r="V29" s="8"/>
      <c r="W29" s="9">
        <f t="shared" si="7"/>
      </c>
    </row>
    <row r="30" spans="1:23" s="10" customFormat="1" ht="14.25" customHeight="1">
      <c r="A30" s="6"/>
      <c r="B30" s="46">
        <f t="shared" si="2"/>
        <v>42850</v>
      </c>
      <c r="C30" s="47" t="str">
        <f t="shared" si="0"/>
        <v>יום ג</v>
      </c>
      <c r="D30" s="92">
        <f t="shared" si="3"/>
        <v>0.3541666666666667</v>
      </c>
      <c r="E30" s="79"/>
      <c r="F30" s="79"/>
      <c r="G30" s="39">
        <f t="shared" si="1"/>
        <v>0</v>
      </c>
      <c r="H30" s="7"/>
      <c r="I30" s="7"/>
      <c r="J30" s="7"/>
      <c r="K30" s="7"/>
      <c r="L30" s="7"/>
      <c r="M30" s="7"/>
      <c r="N30" s="7"/>
      <c r="O30" s="7"/>
      <c r="P30" s="7"/>
      <c r="Q30" s="7"/>
      <c r="R30" s="7"/>
      <c r="S30" s="42">
        <f t="shared" si="4"/>
        <v>0.000101</v>
      </c>
      <c r="T30" s="42">
        <f t="shared" si="5"/>
        <v>0</v>
      </c>
      <c r="U30" s="43">
        <f t="shared" si="6"/>
      </c>
      <c r="V30" s="8"/>
      <c r="W30" s="9">
        <f t="shared" si="7"/>
      </c>
    </row>
    <row r="31" spans="1:23" s="10" customFormat="1" ht="14.25" customHeight="1">
      <c r="A31" s="6"/>
      <c r="B31" s="46">
        <f t="shared" si="2"/>
        <v>42851</v>
      </c>
      <c r="C31" s="47" t="str">
        <f t="shared" si="0"/>
        <v>יום ד</v>
      </c>
      <c r="D31" s="92">
        <f t="shared" si="3"/>
        <v>0.3541666666666667</v>
      </c>
      <c r="E31" s="79"/>
      <c r="F31" s="79"/>
      <c r="G31" s="39">
        <f t="shared" si="1"/>
        <v>0</v>
      </c>
      <c r="H31" s="7"/>
      <c r="I31" s="7"/>
      <c r="J31" s="7"/>
      <c r="K31" s="7"/>
      <c r="L31" s="7"/>
      <c r="M31" s="7"/>
      <c r="N31" s="7"/>
      <c r="O31" s="7"/>
      <c r="P31" s="7"/>
      <c r="Q31" s="7"/>
      <c r="R31" s="7"/>
      <c r="S31" s="42">
        <f t="shared" si="4"/>
        <v>0.000101</v>
      </c>
      <c r="T31" s="42">
        <f t="shared" si="5"/>
        <v>0</v>
      </c>
      <c r="U31" s="43">
        <f t="shared" si="6"/>
      </c>
      <c r="V31" s="8"/>
      <c r="W31" s="9">
        <f t="shared" si="7"/>
      </c>
    </row>
    <row r="32" spans="1:23" s="10" customFormat="1" ht="14.25" customHeight="1">
      <c r="A32" s="6"/>
      <c r="B32" s="46">
        <f t="shared" si="2"/>
        <v>42852</v>
      </c>
      <c r="C32" s="47" t="str">
        <f t="shared" si="0"/>
        <v>יום ה</v>
      </c>
      <c r="D32" s="92">
        <f t="shared" si="3"/>
        <v>0.3541666666666667</v>
      </c>
      <c r="E32" s="79"/>
      <c r="F32" s="79"/>
      <c r="G32" s="39">
        <f t="shared" si="1"/>
        <v>0</v>
      </c>
      <c r="H32" s="7"/>
      <c r="I32" s="7"/>
      <c r="J32" s="7"/>
      <c r="K32" s="7"/>
      <c r="L32" s="7"/>
      <c r="M32" s="7"/>
      <c r="N32" s="7"/>
      <c r="O32" s="7"/>
      <c r="P32" s="7"/>
      <c r="Q32" s="7"/>
      <c r="R32" s="7"/>
      <c r="S32" s="42">
        <f t="shared" si="4"/>
        <v>0.000101</v>
      </c>
      <c r="T32" s="42">
        <f t="shared" si="5"/>
        <v>0</v>
      </c>
      <c r="U32" s="43">
        <f t="shared" si="6"/>
      </c>
      <c r="V32" s="8"/>
      <c r="W32" s="9">
        <f t="shared" si="7"/>
      </c>
    </row>
    <row r="33" spans="1:23" s="10" customFormat="1" ht="14.25" customHeight="1">
      <c r="A33" s="6"/>
      <c r="B33" s="46">
        <f t="shared" si="2"/>
        <v>42853</v>
      </c>
      <c r="C33" s="47" t="str">
        <f t="shared" si="0"/>
        <v>יום ו</v>
      </c>
      <c r="D33" s="92">
        <f t="shared" si="3"/>
        <v>0</v>
      </c>
      <c r="E33" s="79"/>
      <c r="F33" s="79"/>
      <c r="G33" s="39">
        <f>IF(((TEXT($B$2,"mm"))-(TEXT(B33,"mm"))=0),IF(E33=0,0,(F33-E33)))</f>
        <v>0</v>
      </c>
      <c r="H33" s="7"/>
      <c r="I33" s="7"/>
      <c r="J33" s="7"/>
      <c r="K33" s="7"/>
      <c r="L33" s="7"/>
      <c r="M33" s="7"/>
      <c r="N33" s="7"/>
      <c r="O33" s="7"/>
      <c r="P33" s="7"/>
      <c r="Q33" s="7"/>
      <c r="R33" s="7"/>
      <c r="S33" s="42">
        <f t="shared" si="4"/>
        <v>0.000101</v>
      </c>
      <c r="T33" s="42">
        <f t="shared" si="5"/>
        <v>0</v>
      </c>
      <c r="U33" s="43">
        <f t="shared" si="6"/>
      </c>
      <c r="V33" s="8"/>
      <c r="W33" s="9">
        <f t="shared" si="7"/>
      </c>
    </row>
    <row r="34" spans="1:23" s="10" customFormat="1" ht="14.25" customHeight="1">
      <c r="A34" s="6"/>
      <c r="B34" s="46">
        <f t="shared" si="2"/>
        <v>42854</v>
      </c>
      <c r="C34" s="47" t="str">
        <f t="shared" si="0"/>
        <v>שבת</v>
      </c>
      <c r="D34" s="92">
        <f t="shared" si="3"/>
        <v>0</v>
      </c>
      <c r="E34" s="79"/>
      <c r="F34" s="79"/>
      <c r="G34" s="39">
        <f>IF(((TEXT($B$2,"mm"))-(TEXT(B34,"mm"))=0),IF(E34=0,0,(F34-E34)))</f>
        <v>0</v>
      </c>
      <c r="H34" s="7"/>
      <c r="I34" s="7"/>
      <c r="J34" s="7"/>
      <c r="K34" s="7"/>
      <c r="L34" s="7"/>
      <c r="M34" s="7"/>
      <c r="N34" s="7"/>
      <c r="O34" s="7"/>
      <c r="P34" s="7"/>
      <c r="Q34" s="7"/>
      <c r="R34" s="7"/>
      <c r="S34" s="42">
        <f t="shared" si="4"/>
        <v>0.000101</v>
      </c>
      <c r="T34" s="42">
        <f t="shared" si="5"/>
        <v>0</v>
      </c>
      <c r="U34" s="43">
        <f>IF(((TEXT($B$2,"mm"))-(TEXT(B34,"mm"))=0),IF(COUNTA(H34:R34,E34:F34)&gt;0,1,""),"")</f>
      </c>
      <c r="V34" s="8"/>
      <c r="W34" s="9">
        <f t="shared" si="7"/>
      </c>
    </row>
    <row r="35" spans="1:23" s="10" customFormat="1" ht="14.25" customHeight="1" thickBot="1">
      <c r="A35" s="6"/>
      <c r="B35" s="46">
        <f t="shared" si="2"/>
        <v>42855</v>
      </c>
      <c r="C35" s="47" t="str">
        <f t="shared" si="0"/>
        <v>יום א</v>
      </c>
      <c r="D35" s="92">
        <f t="shared" si="3"/>
        <v>0.3541666666666667</v>
      </c>
      <c r="E35" s="79"/>
      <c r="F35" s="79"/>
      <c r="G35" s="39">
        <f t="shared" si="1"/>
        <v>0</v>
      </c>
      <c r="H35" s="7"/>
      <c r="I35" s="7"/>
      <c r="J35" s="7"/>
      <c r="K35" s="7"/>
      <c r="L35" s="7"/>
      <c r="M35" s="7"/>
      <c r="N35" s="7"/>
      <c r="O35" s="7"/>
      <c r="P35" s="7"/>
      <c r="Q35" s="7"/>
      <c r="R35" s="7"/>
      <c r="S35" s="42">
        <f t="shared" si="4"/>
        <v>0.000101</v>
      </c>
      <c r="T35" s="42">
        <f t="shared" si="5"/>
        <v>0</v>
      </c>
      <c r="U35" s="43">
        <f>IF(((TEXT($B$2,"mm"))-(TEXT(B35,"mm"))=0),IF(COUNTA(H35:R35,E35:F35)&gt;0,1,""),"")</f>
      </c>
      <c r="V35" s="8"/>
      <c r="W35" s="9">
        <f t="shared" si="7"/>
      </c>
    </row>
    <row r="36" spans="1:22" s="26" customFormat="1" ht="24.75" customHeight="1" thickBot="1">
      <c r="A36" s="18"/>
      <c r="B36" s="19"/>
      <c r="C36" s="20"/>
      <c r="D36" s="21">
        <f>SUM(D6:D35)</f>
        <v>7.437500000000002</v>
      </c>
      <c r="E36" s="38"/>
      <c r="F36" s="38"/>
      <c r="G36" s="23">
        <f aca="true" t="shared" si="8" ref="G36:R36">SUM(G6:G35)</f>
        <v>0</v>
      </c>
      <c r="H36" s="95">
        <f t="shared" si="8"/>
        <v>0</v>
      </c>
      <c r="I36" s="23">
        <f t="shared" si="8"/>
        <v>0</v>
      </c>
      <c r="J36" s="23">
        <f t="shared" si="8"/>
        <v>0</v>
      </c>
      <c r="K36" s="23">
        <f t="shared" si="8"/>
        <v>0</v>
      </c>
      <c r="L36" s="23">
        <f t="shared" si="8"/>
        <v>0</v>
      </c>
      <c r="M36" s="23">
        <f t="shared" si="8"/>
        <v>0</v>
      </c>
      <c r="N36" s="21">
        <f t="shared" si="8"/>
        <v>0</v>
      </c>
      <c r="O36" s="24">
        <f t="shared" si="8"/>
        <v>0</v>
      </c>
      <c r="P36" s="23">
        <f t="shared" si="8"/>
        <v>0</v>
      </c>
      <c r="Q36" s="23">
        <f t="shared" si="8"/>
        <v>0</v>
      </c>
      <c r="R36" s="22">
        <f t="shared" si="8"/>
        <v>0</v>
      </c>
      <c r="S36" s="75"/>
      <c r="T36" s="21">
        <f>T35</f>
        <v>0</v>
      </c>
      <c r="U36" s="25">
        <f>SUM(U6:U35)</f>
        <v>0</v>
      </c>
      <c r="V36" s="25">
        <f>COUNTA(V6:V35)</f>
        <v>0</v>
      </c>
    </row>
    <row r="37" spans="1:23" s="26" customFormat="1" ht="24.75" customHeight="1" thickBot="1">
      <c r="A37" s="119" t="s">
        <v>53</v>
      </c>
      <c r="B37" s="120"/>
      <c r="C37" s="120"/>
      <c r="D37" s="120"/>
      <c r="E37" s="120"/>
      <c r="F37" s="121"/>
      <c r="G37" s="83"/>
      <c r="H37" s="94">
        <f>H36/(MAX(D36,T36))</f>
        <v>0</v>
      </c>
      <c r="I37" s="94">
        <f>I36/(MAX(D36,T36))</f>
        <v>0</v>
      </c>
      <c r="J37" s="94">
        <f>J36/(MAX(D36,T36))</f>
        <v>0</v>
      </c>
      <c r="K37" s="94">
        <f>K36/(MAX(D36,T36))</f>
        <v>0</v>
      </c>
      <c r="L37" s="94">
        <f>L36/(MAX(D36,T36))</f>
        <v>0</v>
      </c>
      <c r="M37" s="94">
        <f>M36/(MAX(D36,T36))</f>
        <v>0</v>
      </c>
      <c r="N37" s="94">
        <f>N36/(MAX(D36,T36))</f>
        <v>0</v>
      </c>
      <c r="O37" s="87"/>
      <c r="P37" s="87"/>
      <c r="Q37" s="87"/>
      <c r="R37" s="87"/>
      <c r="S37" s="87"/>
      <c r="T37" s="87"/>
      <c r="U37" s="87"/>
      <c r="V37" s="87"/>
      <c r="W37" s="87"/>
    </row>
    <row r="38" spans="1:23" s="26" customFormat="1" ht="24.75" customHeight="1" thickBot="1">
      <c r="A38" s="84" t="s">
        <v>56</v>
      </c>
      <c r="B38" s="88"/>
      <c r="C38" s="84"/>
      <c r="D38" s="84"/>
      <c r="E38" s="84"/>
      <c r="F38" s="89">
        <f>(MAX(D36,T36))</f>
        <v>7.437500000000002</v>
      </c>
      <c r="G38" s="85"/>
      <c r="H38" s="86"/>
      <c r="I38" s="86"/>
      <c r="J38" s="86"/>
      <c r="K38" s="86"/>
      <c r="L38" s="87"/>
      <c r="M38" s="87"/>
      <c r="N38" s="87"/>
      <c r="O38" s="87"/>
      <c r="P38" s="87"/>
      <c r="Q38" s="87"/>
      <c r="R38" s="87"/>
      <c r="S38" s="87"/>
      <c r="T38" s="87"/>
      <c r="U38" s="87"/>
      <c r="V38" s="87"/>
      <c r="W38" s="87"/>
    </row>
    <row r="39" spans="7:24" s="27" customFormat="1" ht="29.25" customHeight="1" thickBot="1">
      <c r="G39" s="122" t="str">
        <f>IF(G36=(H36+I36+J36+K36+L36+M36+N36),"בדיקה: מלוא שעות העבודה הוקצו למשימות ","אין התאמה בין שעות העבודה לשעות שהוקצו למשימות")</f>
        <v>בדיקה: מלוא שעות העבודה הוקצו למשימות </v>
      </c>
      <c r="H39" s="123"/>
      <c r="I39" s="123"/>
      <c r="J39" s="124"/>
      <c r="K39" s="86"/>
      <c r="L39" s="87"/>
      <c r="S39" s="125" t="s">
        <v>37</v>
      </c>
      <c r="T39" s="126"/>
      <c r="U39" s="127"/>
      <c r="V39" s="68">
        <f>IF(U36=0,0,V36/U36)</f>
        <v>0</v>
      </c>
      <c r="X39" s="28"/>
    </row>
    <row r="40" spans="1:4" s="29" customFormat="1" ht="21" customHeight="1" thickTop="1">
      <c r="A40" s="29" t="s">
        <v>28</v>
      </c>
      <c r="C40" s="30"/>
      <c r="D40" s="30"/>
    </row>
    <row r="41" spans="1:27" s="3" customFormat="1" ht="12">
      <c r="A41" s="9"/>
      <c r="B41" s="9"/>
      <c r="C41" s="31"/>
      <c r="D41" s="31"/>
      <c r="Y41" s="2"/>
      <c r="Z41" s="2"/>
      <c r="AA41" s="2"/>
    </row>
    <row r="42" spans="1:25" s="3" customFormat="1" ht="21" customHeight="1" thickBot="1">
      <c r="A42" s="70" t="s">
        <v>32</v>
      </c>
      <c r="B42" s="32"/>
      <c r="C42" s="102"/>
      <c r="D42" s="102"/>
      <c r="E42" s="102"/>
      <c r="F42" s="113" t="s">
        <v>46</v>
      </c>
      <c r="G42" s="114"/>
      <c r="H42" s="114"/>
      <c r="I42" s="102"/>
      <c r="J42" s="102"/>
      <c r="K42" s="102"/>
      <c r="L42" s="102"/>
      <c r="M42" s="32"/>
      <c r="W42" s="2"/>
      <c r="X42" s="2"/>
      <c r="Y42" s="2"/>
    </row>
    <row r="43" spans="1:25" s="3" customFormat="1" ht="21" customHeight="1" thickBot="1">
      <c r="A43" s="70" t="s">
        <v>44</v>
      </c>
      <c r="B43" s="32"/>
      <c r="C43" s="102"/>
      <c r="D43" s="102"/>
      <c r="E43" s="102"/>
      <c r="F43" s="113" t="s">
        <v>45</v>
      </c>
      <c r="G43" s="114"/>
      <c r="H43" s="114"/>
      <c r="I43" s="102"/>
      <c r="J43" s="102"/>
      <c r="K43" s="102"/>
      <c r="L43" s="102"/>
      <c r="M43" s="32"/>
      <c r="W43" s="2"/>
      <c r="X43" s="2"/>
      <c r="Y43" s="2"/>
    </row>
    <row r="44" spans="1:25" s="3" customFormat="1" ht="21" customHeight="1" thickBot="1">
      <c r="A44" s="70"/>
      <c r="B44" s="32" t="s">
        <v>33</v>
      </c>
      <c r="C44" s="102"/>
      <c r="D44" s="102"/>
      <c r="E44" s="102"/>
      <c r="F44" s="72"/>
      <c r="G44" s="71"/>
      <c r="H44" s="32" t="s">
        <v>33</v>
      </c>
      <c r="I44" s="102"/>
      <c r="J44" s="102"/>
      <c r="K44" s="102"/>
      <c r="L44" s="102"/>
      <c r="M44" s="32"/>
      <c r="N44" s="32"/>
      <c r="O44" s="73"/>
      <c r="P44" s="73"/>
      <c r="Q44" s="73"/>
      <c r="W44" s="2"/>
      <c r="X44" s="2"/>
      <c r="Y44" s="2"/>
    </row>
    <row r="45" spans="1:4" s="3" customFormat="1" ht="12">
      <c r="A45" s="9"/>
      <c r="B45" s="9"/>
      <c r="C45" s="31"/>
      <c r="D45" s="31"/>
    </row>
    <row r="46" spans="1:4" s="3" customFormat="1" ht="12">
      <c r="A46" s="9"/>
      <c r="B46" s="9"/>
      <c r="C46" s="31"/>
      <c r="D46" s="31"/>
    </row>
    <row r="47" spans="1:4" s="3" customFormat="1" ht="12">
      <c r="A47" s="9"/>
      <c r="B47" s="9"/>
      <c r="C47" s="31"/>
      <c r="D47" s="31"/>
    </row>
    <row r="48" spans="1:4" s="3" customFormat="1" ht="27" customHeight="1">
      <c r="A48" s="109" t="s">
        <v>29</v>
      </c>
      <c r="B48" s="110"/>
      <c r="C48" s="111"/>
      <c r="D48" s="64" t="s">
        <v>40</v>
      </c>
    </row>
    <row r="49" spans="1:16" s="3" customFormat="1" ht="26.25" customHeight="1">
      <c r="A49" s="106" t="s">
        <v>39</v>
      </c>
      <c r="B49" s="107"/>
      <c r="C49" s="108"/>
      <c r="D49" s="63">
        <v>1</v>
      </c>
      <c r="E49" s="112" t="s">
        <v>49</v>
      </c>
      <c r="F49" s="112"/>
      <c r="G49" s="112"/>
      <c r="H49" s="112"/>
      <c r="I49" s="67"/>
      <c r="P49" s="69"/>
    </row>
    <row r="50" spans="1:4" s="3" customFormat="1" ht="22.5" customHeight="1">
      <c r="A50" s="106" t="s">
        <v>34</v>
      </c>
      <c r="B50" s="107"/>
      <c r="C50" s="108"/>
      <c r="D50" s="74">
        <v>0.3541666666666667</v>
      </c>
    </row>
    <row r="51" spans="1:16" s="3" customFormat="1" ht="22.5" customHeight="1">
      <c r="A51" s="106" t="s">
        <v>47</v>
      </c>
      <c r="B51" s="107"/>
      <c r="C51" s="108"/>
      <c r="D51" s="7">
        <v>0.1875</v>
      </c>
      <c r="P51" s="69"/>
    </row>
    <row r="52" spans="1:4" s="3" customFormat="1" ht="12">
      <c r="A52" s="33"/>
      <c r="B52" s="9"/>
      <c r="C52" s="31"/>
      <c r="D52" s="31"/>
    </row>
    <row r="53" spans="1:4" s="3" customFormat="1" ht="12">
      <c r="A53" s="33"/>
      <c r="B53" s="9"/>
      <c r="C53" s="31"/>
      <c r="D53" s="31"/>
    </row>
    <row r="54" spans="1:4" s="3" customFormat="1" ht="12">
      <c r="A54" s="33"/>
      <c r="B54" s="9"/>
      <c r="C54" s="31"/>
      <c r="D54" s="31"/>
    </row>
    <row r="55" spans="1:4" s="3" customFormat="1" ht="12">
      <c r="A55" s="33"/>
      <c r="B55" s="9"/>
      <c r="C55" s="31"/>
      <c r="D55" s="31"/>
    </row>
    <row r="56" spans="1:4" s="3" customFormat="1" ht="12">
      <c r="A56" s="33"/>
      <c r="B56" s="9"/>
      <c r="C56" s="31"/>
      <c r="D56" s="31"/>
    </row>
    <row r="57" spans="1:4" s="35" customFormat="1" ht="12">
      <c r="A57" s="33"/>
      <c r="B57" s="96"/>
      <c r="C57" s="97"/>
      <c r="D57" s="97"/>
    </row>
    <row r="58" spans="1:4" s="35" customFormat="1" ht="12">
      <c r="A58" s="34" t="s">
        <v>48</v>
      </c>
      <c r="B58" s="96" t="s">
        <v>48</v>
      </c>
      <c r="C58" s="97"/>
      <c r="D58" s="97">
        <v>2017</v>
      </c>
    </row>
    <row r="59" spans="1:4" s="35" customFormat="1" ht="12">
      <c r="A59" s="34"/>
      <c r="B59" s="96"/>
      <c r="C59" s="97"/>
      <c r="D59" s="97"/>
    </row>
    <row r="60" spans="1:4" s="35" customFormat="1" ht="12">
      <c r="A60" s="34"/>
      <c r="B60" s="96" t="s">
        <v>42</v>
      </c>
      <c r="C60" s="97"/>
      <c r="D60" s="97"/>
    </row>
    <row r="61" spans="1:15" s="35" customFormat="1" ht="12">
      <c r="A61" s="34"/>
      <c r="B61" s="96"/>
      <c r="C61" s="97"/>
      <c r="D61" s="97"/>
      <c r="K61" s="96"/>
      <c r="L61" s="96"/>
      <c r="M61" s="96"/>
      <c r="N61" s="96"/>
      <c r="O61" s="96"/>
    </row>
    <row r="62" spans="1:4" s="96" customFormat="1" ht="12">
      <c r="A62" s="34"/>
      <c r="C62" s="98"/>
      <c r="D62" s="98"/>
    </row>
    <row r="63" spans="1:4" s="96" customFormat="1" ht="12">
      <c r="A63" s="34"/>
      <c r="B63" s="33" t="s">
        <v>3</v>
      </c>
      <c r="C63" s="98"/>
      <c r="D63" s="98"/>
    </row>
    <row r="64" spans="1:4" s="96" customFormat="1" ht="12">
      <c r="A64" s="34"/>
      <c r="B64" s="33" t="s">
        <v>4</v>
      </c>
      <c r="C64" s="98"/>
      <c r="D64" s="98"/>
    </row>
    <row r="65" spans="1:4" s="96" customFormat="1" ht="12">
      <c r="A65" s="34"/>
      <c r="B65" s="33" t="s">
        <v>5</v>
      </c>
      <c r="C65" s="98"/>
      <c r="D65" s="98"/>
    </row>
    <row r="66" spans="1:4" s="96" customFormat="1" ht="12">
      <c r="A66" s="34"/>
      <c r="B66" s="33" t="s">
        <v>6</v>
      </c>
      <c r="C66" s="98"/>
      <c r="D66" s="98"/>
    </row>
    <row r="67" spans="1:4" s="96" customFormat="1" ht="12">
      <c r="A67" s="34"/>
      <c r="B67" s="33" t="s">
        <v>7</v>
      </c>
      <c r="C67" s="98"/>
      <c r="D67" s="98"/>
    </row>
    <row r="68" spans="1:4" s="96" customFormat="1" ht="12">
      <c r="A68" s="34"/>
      <c r="B68" s="33" t="s">
        <v>8</v>
      </c>
      <c r="C68" s="98"/>
      <c r="D68" s="98"/>
    </row>
    <row r="69" spans="1:4" s="96" customFormat="1" ht="12">
      <c r="A69" s="34"/>
      <c r="B69" s="33" t="s">
        <v>9</v>
      </c>
      <c r="C69" s="98"/>
      <c r="D69" s="98"/>
    </row>
    <row r="70" spans="1:4" s="96" customFormat="1" ht="12">
      <c r="A70" s="34"/>
      <c r="B70" s="33" t="s">
        <v>22</v>
      </c>
      <c r="C70" s="98"/>
      <c r="D70" s="98"/>
    </row>
    <row r="71" spans="1:4" s="96" customFormat="1" ht="12">
      <c r="A71" s="34"/>
      <c r="B71" s="33" t="s">
        <v>51</v>
      </c>
      <c r="C71" s="98"/>
      <c r="D71" s="98"/>
    </row>
    <row r="72" spans="1:4" s="96" customFormat="1" ht="12">
      <c r="A72" s="34"/>
      <c r="B72" s="34"/>
      <c r="C72" s="98"/>
      <c r="D72" s="98"/>
    </row>
    <row r="73" spans="1:4" s="96" customFormat="1" ht="12">
      <c r="A73" s="34"/>
      <c r="B73" s="34" t="s">
        <v>27</v>
      </c>
      <c r="C73" s="98"/>
      <c r="D73" s="98"/>
    </row>
    <row r="74" spans="1:4" s="96" customFormat="1" ht="12">
      <c r="A74" s="34"/>
      <c r="B74" s="34"/>
      <c r="C74" s="98"/>
      <c r="D74" s="98"/>
    </row>
    <row r="75" spans="1:4" s="96" customFormat="1" ht="12">
      <c r="A75" s="34"/>
      <c r="B75" s="34">
        <v>39448</v>
      </c>
      <c r="C75" s="98"/>
      <c r="D75" s="98"/>
    </row>
    <row r="76" spans="1:4" s="96" customFormat="1" ht="12">
      <c r="A76" s="34"/>
      <c r="B76" s="34">
        <v>39479</v>
      </c>
      <c r="C76" s="98"/>
      <c r="D76" s="98"/>
    </row>
    <row r="77" spans="1:4" s="96" customFormat="1" ht="12">
      <c r="A77" s="34"/>
      <c r="B77" s="34">
        <v>39508</v>
      </c>
      <c r="C77" s="98"/>
      <c r="D77" s="98"/>
    </row>
    <row r="78" spans="1:4" s="96" customFormat="1" ht="12">
      <c r="A78" s="34"/>
      <c r="B78" s="34">
        <v>39539</v>
      </c>
      <c r="C78" s="98"/>
      <c r="D78" s="98"/>
    </row>
    <row r="79" spans="1:4" s="96" customFormat="1" ht="12">
      <c r="A79" s="34"/>
      <c r="B79" s="34">
        <v>39569</v>
      </c>
      <c r="C79" s="98"/>
      <c r="D79" s="98"/>
    </row>
    <row r="80" spans="1:4" s="96" customFormat="1" ht="12">
      <c r="A80" s="34"/>
      <c r="B80" s="34">
        <v>39600</v>
      </c>
      <c r="C80" s="98"/>
      <c r="D80" s="98"/>
    </row>
    <row r="81" spans="1:4" s="96" customFormat="1" ht="12">
      <c r="A81" s="34"/>
      <c r="B81" s="34">
        <v>39630</v>
      </c>
      <c r="C81" s="98"/>
      <c r="D81" s="98"/>
    </row>
    <row r="82" spans="1:4" s="96" customFormat="1" ht="12">
      <c r="A82" s="34"/>
      <c r="B82" s="34">
        <v>39661</v>
      </c>
      <c r="C82" s="98"/>
      <c r="D82" s="98"/>
    </row>
    <row r="83" spans="1:4" s="96" customFormat="1" ht="12">
      <c r="A83" s="34"/>
      <c r="B83" s="34">
        <v>39692</v>
      </c>
      <c r="C83" s="98"/>
      <c r="D83" s="98"/>
    </row>
    <row r="84" spans="1:4" s="96" customFormat="1" ht="12">
      <c r="A84" s="34"/>
      <c r="B84" s="34">
        <v>39722</v>
      </c>
      <c r="C84" s="98"/>
      <c r="D84" s="98"/>
    </row>
    <row r="85" spans="1:4" s="96" customFormat="1" ht="12">
      <c r="A85" s="34"/>
      <c r="B85" s="34">
        <v>39753</v>
      </c>
      <c r="C85" s="98"/>
      <c r="D85" s="98"/>
    </row>
    <row r="86" spans="1:4" s="96" customFormat="1" ht="12">
      <c r="A86" s="34"/>
      <c r="B86" s="34">
        <v>39783</v>
      </c>
      <c r="C86" s="98"/>
      <c r="D86" s="98"/>
    </row>
    <row r="87" spans="1:4" s="96" customFormat="1" ht="12">
      <c r="A87" s="34"/>
      <c r="B87" s="34">
        <v>39814</v>
      </c>
      <c r="C87" s="98"/>
      <c r="D87" s="98"/>
    </row>
    <row r="88" spans="1:4" s="96" customFormat="1" ht="12">
      <c r="A88" s="34"/>
      <c r="B88" s="34">
        <v>39845</v>
      </c>
      <c r="C88" s="98"/>
      <c r="D88" s="98"/>
    </row>
    <row r="89" spans="1:4" s="96" customFormat="1" ht="12">
      <c r="A89" s="34"/>
      <c r="B89" s="34">
        <v>39873</v>
      </c>
      <c r="C89" s="98"/>
      <c r="D89" s="98"/>
    </row>
    <row r="90" spans="1:4" s="96" customFormat="1" ht="12">
      <c r="A90" s="34"/>
      <c r="B90" s="34">
        <v>39904</v>
      </c>
      <c r="C90" s="98"/>
      <c r="D90" s="98"/>
    </row>
    <row r="91" spans="1:4" s="96" customFormat="1" ht="12">
      <c r="A91" s="34"/>
      <c r="B91" s="34">
        <v>39934</v>
      </c>
      <c r="C91" s="98"/>
      <c r="D91" s="98"/>
    </row>
    <row r="92" spans="1:4" s="96" customFormat="1" ht="12">
      <c r="A92" s="34"/>
      <c r="B92" s="34">
        <v>39965</v>
      </c>
      <c r="C92" s="98"/>
      <c r="D92" s="98"/>
    </row>
    <row r="93" spans="1:4" s="96" customFormat="1" ht="12">
      <c r="A93" s="34"/>
      <c r="B93" s="34">
        <v>39995</v>
      </c>
      <c r="C93" s="98"/>
      <c r="D93" s="98"/>
    </row>
    <row r="94" spans="1:4" s="96" customFormat="1" ht="12">
      <c r="A94" s="34"/>
      <c r="B94" s="34">
        <v>40026</v>
      </c>
      <c r="C94" s="98"/>
      <c r="D94" s="98"/>
    </row>
    <row r="95" spans="1:4" s="96" customFormat="1" ht="12">
      <c r="A95" s="34"/>
      <c r="B95" s="34">
        <v>40057</v>
      </c>
      <c r="C95" s="98"/>
      <c r="D95" s="98"/>
    </row>
    <row r="96" spans="1:4" s="96" customFormat="1" ht="12">
      <c r="A96" s="34"/>
      <c r="B96" s="34">
        <v>40087</v>
      </c>
      <c r="C96" s="98"/>
      <c r="D96" s="98"/>
    </row>
    <row r="97" spans="1:4" s="96" customFormat="1" ht="12">
      <c r="A97" s="34"/>
      <c r="B97" s="34">
        <v>40118</v>
      </c>
      <c r="C97" s="98"/>
      <c r="D97" s="98"/>
    </row>
    <row r="98" spans="1:4" s="96" customFormat="1" ht="12">
      <c r="A98" s="34"/>
      <c r="B98" s="34">
        <v>40148</v>
      </c>
      <c r="C98" s="98"/>
      <c r="D98" s="98"/>
    </row>
    <row r="99" spans="1:4" s="96" customFormat="1" ht="12">
      <c r="A99" s="34"/>
      <c r="B99" s="34">
        <v>40179</v>
      </c>
      <c r="C99" s="98"/>
      <c r="D99" s="98"/>
    </row>
    <row r="100" spans="1:4" s="96" customFormat="1" ht="12">
      <c r="A100" s="34"/>
      <c r="B100" s="34">
        <v>40210</v>
      </c>
      <c r="C100" s="98"/>
      <c r="D100" s="98"/>
    </row>
    <row r="101" spans="1:4" s="96" customFormat="1" ht="12">
      <c r="A101" s="34"/>
      <c r="B101" s="34">
        <v>40238</v>
      </c>
      <c r="C101" s="98"/>
      <c r="D101" s="98"/>
    </row>
    <row r="102" spans="1:4" s="96" customFormat="1" ht="12">
      <c r="A102" s="34"/>
      <c r="B102" s="34">
        <v>40269</v>
      </c>
      <c r="C102" s="98"/>
      <c r="D102" s="98"/>
    </row>
    <row r="103" spans="1:4" s="96" customFormat="1" ht="12">
      <c r="A103" s="34"/>
      <c r="B103" s="34">
        <v>40299</v>
      </c>
      <c r="C103" s="98"/>
      <c r="D103" s="98"/>
    </row>
    <row r="104" spans="1:4" s="96" customFormat="1" ht="12">
      <c r="A104" s="34"/>
      <c r="B104" s="34">
        <v>40330</v>
      </c>
      <c r="C104" s="98"/>
      <c r="D104" s="98"/>
    </row>
    <row r="105" spans="1:4" s="96" customFormat="1" ht="12">
      <c r="A105" s="34"/>
      <c r="B105" s="34">
        <v>40360</v>
      </c>
      <c r="C105" s="98"/>
      <c r="D105" s="98"/>
    </row>
    <row r="106" spans="1:4" s="96" customFormat="1" ht="12">
      <c r="A106" s="34"/>
      <c r="B106" s="34">
        <v>40391</v>
      </c>
      <c r="C106" s="98"/>
      <c r="D106" s="98"/>
    </row>
    <row r="107" spans="1:4" s="96" customFormat="1" ht="12">
      <c r="A107" s="34"/>
      <c r="B107" s="34">
        <v>40422</v>
      </c>
      <c r="C107" s="98"/>
      <c r="D107" s="98"/>
    </row>
    <row r="108" spans="1:4" s="96" customFormat="1" ht="12">
      <c r="A108" s="34"/>
      <c r="B108" s="34">
        <v>40452</v>
      </c>
      <c r="C108" s="98"/>
      <c r="D108" s="98"/>
    </row>
    <row r="109" spans="1:4" s="96" customFormat="1" ht="12">
      <c r="A109" s="34"/>
      <c r="B109" s="34">
        <v>40483</v>
      </c>
      <c r="C109" s="98"/>
      <c r="D109" s="98"/>
    </row>
    <row r="110" spans="1:4" s="96" customFormat="1" ht="12">
      <c r="A110" s="34"/>
      <c r="B110" s="34">
        <v>40513</v>
      </c>
      <c r="C110" s="98"/>
      <c r="D110" s="98"/>
    </row>
    <row r="111" spans="1:4" s="96" customFormat="1" ht="12">
      <c r="A111" s="34"/>
      <c r="B111" s="34">
        <v>40544</v>
      </c>
      <c r="C111" s="98"/>
      <c r="D111" s="98"/>
    </row>
    <row r="112" spans="1:4" s="96" customFormat="1" ht="12">
      <c r="A112" s="34"/>
      <c r="B112" s="34">
        <v>40575</v>
      </c>
      <c r="C112" s="98"/>
      <c r="D112" s="98"/>
    </row>
    <row r="113" spans="1:4" s="96" customFormat="1" ht="12">
      <c r="A113" s="34"/>
      <c r="B113" s="34">
        <v>40603</v>
      </c>
      <c r="C113" s="98"/>
      <c r="D113" s="98"/>
    </row>
    <row r="114" spans="1:4" s="96" customFormat="1" ht="12">
      <c r="A114" s="34"/>
      <c r="B114" s="34">
        <v>40634</v>
      </c>
      <c r="C114" s="98"/>
      <c r="D114" s="98"/>
    </row>
    <row r="115" spans="1:4" s="96" customFormat="1" ht="12">
      <c r="A115" s="34"/>
      <c r="B115" s="34">
        <v>40664</v>
      </c>
      <c r="C115" s="98"/>
      <c r="D115" s="98"/>
    </row>
    <row r="116" spans="1:4" s="96" customFormat="1" ht="12">
      <c r="A116" s="34"/>
      <c r="B116" s="34">
        <v>40695</v>
      </c>
      <c r="C116" s="98"/>
      <c r="D116" s="98"/>
    </row>
    <row r="117" spans="1:4" s="96" customFormat="1" ht="12">
      <c r="A117" s="34"/>
      <c r="B117" s="34">
        <v>40725</v>
      </c>
      <c r="C117" s="98"/>
      <c r="D117" s="98"/>
    </row>
    <row r="118" spans="1:4" s="96" customFormat="1" ht="12">
      <c r="A118" s="34"/>
      <c r="B118" s="34">
        <v>40756</v>
      </c>
      <c r="C118" s="98"/>
      <c r="D118" s="98"/>
    </row>
    <row r="119" spans="1:4" s="96" customFormat="1" ht="12">
      <c r="A119" s="34"/>
      <c r="B119" s="34">
        <v>40787</v>
      </c>
      <c r="C119" s="98"/>
      <c r="D119" s="98"/>
    </row>
    <row r="120" spans="2:4" s="96" customFormat="1" ht="12">
      <c r="B120" s="34">
        <v>40817</v>
      </c>
      <c r="C120" s="98"/>
      <c r="D120" s="98"/>
    </row>
    <row r="121" spans="2:4" s="96" customFormat="1" ht="12">
      <c r="B121" s="34">
        <v>40848</v>
      </c>
      <c r="C121" s="98"/>
      <c r="D121" s="98"/>
    </row>
    <row r="122" spans="2:4" s="96" customFormat="1" ht="12">
      <c r="B122" s="34">
        <v>40878</v>
      </c>
      <c r="C122" s="98"/>
      <c r="D122" s="98"/>
    </row>
    <row r="123" spans="2:4" s="96" customFormat="1" ht="12">
      <c r="B123" s="34">
        <v>40909</v>
      </c>
      <c r="C123" s="98"/>
      <c r="D123" s="98"/>
    </row>
    <row r="124" spans="2:4" s="96" customFormat="1" ht="12">
      <c r="B124" s="34">
        <v>40940</v>
      </c>
      <c r="C124" s="98"/>
      <c r="D124" s="98"/>
    </row>
    <row r="125" spans="2:4" s="96" customFormat="1" ht="12">
      <c r="B125" s="34">
        <v>40969</v>
      </c>
      <c r="C125" s="98"/>
      <c r="D125" s="98"/>
    </row>
    <row r="126" spans="2:4" s="96" customFormat="1" ht="12">
      <c r="B126" s="34">
        <v>41000</v>
      </c>
      <c r="C126" s="98"/>
      <c r="D126" s="98"/>
    </row>
    <row r="127" spans="2:4" s="96" customFormat="1" ht="12">
      <c r="B127" s="34">
        <v>41030</v>
      </c>
      <c r="C127" s="98"/>
      <c r="D127" s="98"/>
    </row>
    <row r="128" spans="2:4" s="96" customFormat="1" ht="12">
      <c r="B128" s="34">
        <v>41061</v>
      </c>
      <c r="C128" s="98"/>
      <c r="D128" s="98"/>
    </row>
    <row r="129" spans="2:4" s="96" customFormat="1" ht="12">
      <c r="B129" s="34">
        <v>41091</v>
      </c>
      <c r="C129" s="98"/>
      <c r="D129" s="98"/>
    </row>
    <row r="130" spans="2:4" s="96" customFormat="1" ht="12">
      <c r="B130" s="34">
        <v>41122</v>
      </c>
      <c r="C130" s="98"/>
      <c r="D130" s="98"/>
    </row>
    <row r="131" spans="2:4" s="96" customFormat="1" ht="12">
      <c r="B131" s="34">
        <v>41153</v>
      </c>
      <c r="C131" s="98"/>
      <c r="D131" s="98"/>
    </row>
    <row r="132" spans="2:4" s="96" customFormat="1" ht="12">
      <c r="B132" s="34">
        <v>41183</v>
      </c>
      <c r="C132" s="98"/>
      <c r="D132" s="98"/>
    </row>
    <row r="133" spans="2:15" s="96" customFormat="1" ht="12">
      <c r="B133" s="34">
        <v>41214</v>
      </c>
      <c r="C133" s="98"/>
      <c r="D133" s="98"/>
      <c r="K133" s="35"/>
      <c r="L133" s="35"/>
      <c r="M133" s="35"/>
      <c r="N133" s="35"/>
      <c r="O133" s="35"/>
    </row>
    <row r="134" spans="2:4" s="35" customFormat="1" ht="12">
      <c r="B134" s="99">
        <v>41244</v>
      </c>
      <c r="C134" s="97"/>
      <c r="D134" s="97"/>
    </row>
    <row r="135" spans="3:4" s="35" customFormat="1" ht="12">
      <c r="C135" s="97"/>
      <c r="D135" s="97"/>
    </row>
    <row r="136" ht="12">
      <c r="B136" s="35"/>
    </row>
    <row r="137" ht="12">
      <c r="B137" s="35"/>
    </row>
    <row r="138" ht="12">
      <c r="B138" s="35"/>
    </row>
    <row r="139" ht="12">
      <c r="B139" s="35"/>
    </row>
    <row r="140" ht="12">
      <c r="B140" s="35"/>
    </row>
    <row r="141" ht="12">
      <c r="B141" s="35"/>
    </row>
    <row r="142" ht="12">
      <c r="B142" s="35"/>
    </row>
    <row r="143" ht="12">
      <c r="B143" s="35"/>
    </row>
    <row r="144" ht="12">
      <c r="B144" s="35"/>
    </row>
    <row r="145" ht="12">
      <c r="B145" s="35"/>
    </row>
    <row r="146" ht="12">
      <c r="B146" s="35"/>
    </row>
    <row r="147" ht="12">
      <c r="B147" s="35"/>
    </row>
    <row r="148" ht="12">
      <c r="B148" s="35"/>
    </row>
    <row r="149" ht="12">
      <c r="B149" s="35"/>
    </row>
    <row r="150" ht="12">
      <c r="B150" s="35"/>
    </row>
    <row r="151" ht="12">
      <c r="B151" s="35"/>
    </row>
    <row r="152" ht="12">
      <c r="B152" s="35"/>
    </row>
    <row r="153" ht="12">
      <c r="B153" s="35"/>
    </row>
    <row r="154" ht="12">
      <c r="B154" s="35"/>
    </row>
    <row r="155" ht="12">
      <c r="B155" s="35"/>
    </row>
    <row r="156" ht="12">
      <c r="B156" s="35"/>
    </row>
    <row r="157" ht="12">
      <c r="B157" s="35"/>
    </row>
    <row r="158" ht="12">
      <c r="B158" s="35"/>
    </row>
    <row r="159" ht="12">
      <c r="B159" s="35"/>
    </row>
    <row r="160" ht="12">
      <c r="B160" s="35"/>
    </row>
    <row r="161" ht="12">
      <c r="B161" s="35"/>
    </row>
  </sheetData>
  <sheetProtection password="CAD0" sheet="1" objects="1" scenarios="1"/>
  <mergeCells count="26">
    <mergeCell ref="C44:E44"/>
    <mergeCell ref="I44:L44"/>
    <mergeCell ref="A50:C50"/>
    <mergeCell ref="A48:C48"/>
    <mergeCell ref="A49:C49"/>
    <mergeCell ref="E49:H49"/>
    <mergeCell ref="I42:L42"/>
    <mergeCell ref="A37:F37"/>
    <mergeCell ref="G39:J39"/>
    <mergeCell ref="C43:E43"/>
    <mergeCell ref="I43:L43"/>
    <mergeCell ref="N2:O2"/>
    <mergeCell ref="O4:R4"/>
    <mergeCell ref="A4:D4"/>
    <mergeCell ref="E4:G4"/>
    <mergeCell ref="H4:N4"/>
    <mergeCell ref="S39:U39"/>
    <mergeCell ref="A51:C51"/>
    <mergeCell ref="Q2:R2"/>
    <mergeCell ref="S2:T2"/>
    <mergeCell ref="F43:H43"/>
    <mergeCell ref="F2:G2"/>
    <mergeCell ref="H2:I2"/>
    <mergeCell ref="L2:M2"/>
    <mergeCell ref="C42:E42"/>
    <mergeCell ref="F42:H42"/>
  </mergeCells>
  <conditionalFormatting sqref="D50:D51">
    <cfRule type="expression" priority="22" dxfId="0" stopIfTrue="1">
      <formula>OR($C50=$B$68,$C50=$B$69,$C50=$B$70)</formula>
    </cfRule>
    <cfRule type="expression" priority="23" dxfId="1" stopIfTrue="1">
      <formula>OR($W50=$B$60)</formula>
    </cfRule>
  </conditionalFormatting>
  <conditionalFormatting sqref="Z2:AA2 Z3:Z4 AC2:AC5 Z9:AA9 Z10 AC9:AE9 AC10:AC14 AE10:AE14 AI8:AI9 AG9:AH9 AH10:AH14 AK9:AM9 AK10:AK12 AL13 AM12:AM18 AO9:AO10 AR9:AR10 AR13:AR15 AP11:AQ12 AO13:AO15 AV6:AV9 AT9:AU9 AT10:AT12 AU13 AV14:AV15">
    <cfRule type="expression" priority="24" dxfId="1" stopIfTrue="1">
      <formula>AND($H$2="רן",$N$2="יחזקאל")</formula>
    </cfRule>
  </conditionalFormatting>
  <conditionalFormatting sqref="W6:W35">
    <cfRule type="cellIs" priority="106" dxfId="21" operator="equal" stopIfTrue="1">
      <formula>$B$60</formula>
    </cfRule>
  </conditionalFormatting>
  <conditionalFormatting sqref="T6:V35 G6:R35 A6:C35">
    <cfRule type="expression" priority="111" dxfId="0" stopIfTrue="1">
      <formula>WEEKDAY($B6)&gt;=6</formula>
    </cfRule>
  </conditionalFormatting>
  <conditionalFormatting sqref="D6:D35">
    <cfRule type="expression" priority="112" dxfId="0" stopIfTrue="1">
      <formula>WEEKDAY($B6)&gt;=6</formula>
    </cfRule>
    <cfRule type="expression" priority="113" dxfId="18" stopIfTrue="1">
      <formula>OR($A6=$B$70,$A6=$B$71)</formula>
    </cfRule>
  </conditionalFormatting>
  <conditionalFormatting sqref="E6">
    <cfRule type="expression" priority="13" dxfId="8" stopIfTrue="1">
      <formula>AND(SUM(H6:N6)&lt;G6,AND($C6&lt;&gt;$B$68,$C6&lt;&gt;$B$69,$C6&lt;&gt;$B$70))</formula>
    </cfRule>
    <cfRule type="expression" priority="14" dxfId="1" stopIfTrue="1">
      <formula>SUM(H6:N6)&gt;G6+0.0001</formula>
    </cfRule>
    <cfRule type="expression" priority="15" dxfId="0" stopIfTrue="1">
      <formula>WEEKDAY($B6)&gt;=6</formula>
    </cfRule>
  </conditionalFormatting>
  <conditionalFormatting sqref="F6">
    <cfRule type="expression" priority="16" dxfId="8" stopIfTrue="1">
      <formula>AND(SUM(H6:N6)&lt;G6,AND($C6&lt;&gt;$B$68,$C6&lt;&gt;$B$69,$C6&lt;&gt;$B$70))</formula>
    </cfRule>
    <cfRule type="expression" priority="17" dxfId="1" stopIfTrue="1">
      <formula>SUM(H6:N6)&gt;G6+0.0001</formula>
    </cfRule>
    <cfRule type="expression" priority="18" dxfId="0" stopIfTrue="1">
      <formula>WEEKDAY($B6)&gt;=6</formula>
    </cfRule>
  </conditionalFormatting>
  <conditionalFormatting sqref="E7:E35">
    <cfRule type="expression" priority="7" dxfId="8" stopIfTrue="1">
      <formula>AND(SUM(H7:N7)&lt;G7,AND($C7&lt;&gt;$B$68,$C7&lt;&gt;$B$69,$C7&lt;&gt;$B$70))</formula>
    </cfRule>
    <cfRule type="expression" priority="8" dxfId="1" stopIfTrue="1">
      <formula>SUM(H7:N7)&gt;G7+0.0001</formula>
    </cfRule>
    <cfRule type="expression" priority="9" dxfId="0" stopIfTrue="1">
      <formula>WEEKDAY($B7)&gt;=6</formula>
    </cfRule>
  </conditionalFormatting>
  <conditionalFormatting sqref="F7:F35">
    <cfRule type="expression" priority="10" dxfId="8" stopIfTrue="1">
      <formula>AND(SUM(H7:N7)&lt;G7,AND($C7&lt;&gt;$B$68,$C7&lt;&gt;$B$69,$C7&lt;&gt;$B$70))</formula>
    </cfRule>
    <cfRule type="expression" priority="11" dxfId="1" stopIfTrue="1">
      <formula>SUM(H7:N7)&gt;G7+0.0001</formula>
    </cfRule>
    <cfRule type="expression" priority="12" dxfId="0" stopIfTrue="1">
      <formula>WEEKDAY($B7)&gt;=6</formula>
    </cfRule>
  </conditionalFormatting>
  <conditionalFormatting sqref="S6">
    <cfRule type="expression" priority="4" dxfId="2" stopIfTrue="1">
      <formula>SUM(H6:N6)&lt;G6</formula>
    </cfRule>
    <cfRule type="expression" priority="5" dxfId="1" stopIfTrue="1">
      <formula>SUM(H6:N6)&gt;G6+0.00001</formula>
    </cfRule>
    <cfRule type="expression" priority="6" dxfId="0" stopIfTrue="1">
      <formula>WEEKDAY($B6)&gt;=6</formula>
    </cfRule>
  </conditionalFormatting>
  <conditionalFormatting sqref="S7:S35">
    <cfRule type="expression" priority="1" dxfId="2" stopIfTrue="1">
      <formula>SUM(H7:N7)&lt;G7</formula>
    </cfRule>
    <cfRule type="expression" priority="2" dxfId="1" stopIfTrue="1">
      <formula>SUM(H7:N7)&gt;G7+0.00001</formula>
    </cfRule>
    <cfRule type="expression" priority="3" dxfId="0" stopIfTrue="1">
      <formula>WEEKDAY($B7)&gt;=6</formula>
    </cfRule>
  </conditionalFormatting>
  <dataValidations count="3">
    <dataValidation type="time" allowBlank="1" showInputMessage="1" showErrorMessage="1" errorTitle="הזנה שגויה של שעות עבודה" error="נא להזין את שעות העבודה באופן הבא HH:MM&#10;&#10;לדוגמא ארבע וחצי שעות עבודה יוזנו:&#10;                           &#10;                           04:30" sqref="D50:D51 H6:R35 E6:F35">
      <formula1>0</formula1>
      <formula2>0.9993055555555556</formula2>
    </dataValidation>
    <dataValidation type="list" allowBlank="1" showInputMessage="1" showErrorMessage="1" error="הזן ערב חג בגין ימים בהם העבודה דומה לימי שישי&#10;&#10;הזן שבתון בגין ימים בהם העבודה דומה ליום שבת" sqref="A6:A35">
      <formula1>$B$70:$B$71</formula1>
    </dataValidation>
    <dataValidation type="list" allowBlank="1" showInputMessage="1" showErrorMessage="1" error="במידה והנתונים בגין יום מסויים הוזנו באיחור של יותר מ-48 שעות, יש חציין כן בשורה הרלבנטית" sqref="V6:V35">
      <formula1>$B$73:$B$74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50" r:id="rId3"/>
  <headerFooter>
    <oddHeader>&amp;L&amp;A&amp;C&amp;F&amp;R&amp;T
&amp;D</oddHead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AW158"/>
  <sheetViews>
    <sheetView showGridLines="0" rightToLeft="1" zoomScale="80" zoomScaleNormal="80" zoomScalePageLayoutView="0" workbookViewId="0" topLeftCell="A1">
      <pane xSplit="7" ySplit="5" topLeftCell="H30" activePane="bottomRight" state="frozen"/>
      <selection pane="topLeft" activeCell="A1" sqref="A1"/>
      <selection pane="topRight" activeCell="H1" sqref="H1"/>
      <selection pane="bottomLeft" activeCell="A6" sqref="A6"/>
      <selection pane="bottomRight" activeCell="D58" sqref="D58"/>
    </sheetView>
  </sheetViews>
  <sheetFormatPr defaultColWidth="9.140625" defaultRowHeight="12.75"/>
  <cols>
    <col min="1" max="1" width="7.57421875" style="2" customWidth="1"/>
    <col min="2" max="2" width="11.140625" style="2" customWidth="1"/>
    <col min="3" max="3" width="5.421875" style="4" bestFit="1" customWidth="1"/>
    <col min="4" max="4" width="8.421875" style="4" customWidth="1"/>
    <col min="5" max="5" width="9.00390625" style="2" customWidth="1"/>
    <col min="6" max="6" width="10.421875" style="2" customWidth="1"/>
    <col min="7" max="7" width="7.8515625" style="2" customWidth="1"/>
    <col min="8" max="8" width="12.421875" style="2" customWidth="1"/>
    <col min="9" max="10" width="12.00390625" style="2" customWidth="1"/>
    <col min="11" max="11" width="11.00390625" style="2" customWidth="1"/>
    <col min="12" max="12" width="10.8515625" style="2" customWidth="1"/>
    <col min="13" max="13" width="11.00390625" style="2" customWidth="1"/>
    <col min="14" max="14" width="10.8515625" style="2" customWidth="1"/>
    <col min="15" max="15" width="8.8515625" style="2" customWidth="1"/>
    <col min="16" max="18" width="8.00390625" style="2" customWidth="1"/>
    <col min="19" max="19" width="12.421875" style="2" customWidth="1"/>
    <col min="20" max="20" width="9.421875" style="2" customWidth="1"/>
    <col min="21" max="21" width="8.421875" style="2" customWidth="1"/>
    <col min="22" max="22" width="12.421875" style="2" customWidth="1"/>
    <col min="23" max="23" width="29.421875" style="2" bestFit="1" customWidth="1"/>
    <col min="24" max="24" width="10.421875" style="3" customWidth="1"/>
    <col min="25" max="27" width="10.421875" style="2" customWidth="1"/>
    <col min="28" max="16384" width="9.140625" style="2" customWidth="1"/>
  </cols>
  <sheetData>
    <row r="1" ht="12.75"/>
    <row r="2" spans="1:49" ht="22.5" customHeight="1" thickBot="1">
      <c r="A2" s="62" t="s">
        <v>10</v>
      </c>
      <c r="B2" s="77">
        <f>DATE(D58,5,1)</f>
        <v>42856</v>
      </c>
      <c r="C2" s="66" t="s">
        <v>41</v>
      </c>
      <c r="D2" s="65"/>
      <c r="E2" s="1"/>
      <c r="F2" s="115" t="s">
        <v>32</v>
      </c>
      <c r="G2" s="115"/>
      <c r="H2" s="102">
        <f>IF('4.17'!H2:I2&lt;&gt;"",'4.17'!H2:I2,"")</f>
      </c>
      <c r="I2" s="102"/>
      <c r="J2" s="73"/>
      <c r="L2" s="115" t="s">
        <v>31</v>
      </c>
      <c r="M2" s="115"/>
      <c r="N2" s="102">
        <f>IF('4.17'!N2:O2&lt;&gt;"",'4.17'!N2:O2,"")</f>
      </c>
      <c r="O2" s="102"/>
      <c r="Q2" s="115" t="s">
        <v>30</v>
      </c>
      <c r="R2" s="115"/>
      <c r="S2" s="102"/>
      <c r="T2" s="102"/>
      <c r="U2" s="3"/>
      <c r="V2" s="3"/>
      <c r="W2" s="3"/>
      <c r="X2" s="2"/>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spans="1:49" ht="13.5" thickBot="1">
      <c r="A3" s="4"/>
      <c r="B3" s="4"/>
      <c r="C3" s="2"/>
      <c r="D3" s="2"/>
      <c r="W3" s="3"/>
      <c r="X3" s="2"/>
      <c r="Y3" s="10"/>
      <c r="Z3" s="10"/>
      <c r="AA3" s="10"/>
      <c r="AB3" s="10"/>
      <c r="AC3" s="10"/>
      <c r="AD3" s="10"/>
      <c r="AE3" s="10"/>
      <c r="AF3" s="10"/>
      <c r="AG3" s="10"/>
      <c r="AH3" s="10"/>
      <c r="AI3" s="10"/>
      <c r="AJ3" s="10"/>
      <c r="AK3" s="10"/>
      <c r="AL3" s="10"/>
      <c r="AM3" s="10"/>
      <c r="AN3" s="10"/>
      <c r="AO3" s="10"/>
      <c r="AP3" s="10"/>
      <c r="AQ3" s="10"/>
      <c r="AR3" s="10"/>
      <c r="AS3" s="10"/>
      <c r="AT3" s="10"/>
      <c r="AU3" s="10"/>
      <c r="AV3" s="10"/>
      <c r="AW3" s="10"/>
    </row>
    <row r="4" spans="1:49" s="3" customFormat="1" ht="38.25" customHeight="1">
      <c r="A4" s="103" t="s">
        <v>19</v>
      </c>
      <c r="B4" s="104"/>
      <c r="C4" s="104"/>
      <c r="D4" s="105"/>
      <c r="E4" s="116" t="s">
        <v>11</v>
      </c>
      <c r="F4" s="117"/>
      <c r="G4" s="118"/>
      <c r="H4" s="128" t="s">
        <v>23</v>
      </c>
      <c r="I4" s="117"/>
      <c r="J4" s="117"/>
      <c r="K4" s="117"/>
      <c r="L4" s="117"/>
      <c r="M4" s="117"/>
      <c r="N4" s="129"/>
      <c r="O4" s="116" t="s">
        <v>24</v>
      </c>
      <c r="P4" s="117"/>
      <c r="Q4" s="117"/>
      <c r="R4" s="118"/>
      <c r="S4" s="52" t="s">
        <v>36</v>
      </c>
      <c r="T4" s="52" t="s">
        <v>36</v>
      </c>
      <c r="U4" s="52" t="s">
        <v>35</v>
      </c>
      <c r="V4" s="53" t="s">
        <v>20</v>
      </c>
      <c r="Y4" s="9"/>
      <c r="Z4" s="9"/>
      <c r="AA4" s="9"/>
      <c r="AB4" s="9"/>
      <c r="AC4" s="9"/>
      <c r="AD4" s="9"/>
      <c r="AE4" s="9"/>
      <c r="AF4" s="9"/>
      <c r="AG4" s="9"/>
      <c r="AH4" s="9"/>
      <c r="AI4" s="9"/>
      <c r="AJ4" s="9"/>
      <c r="AK4" s="9"/>
      <c r="AL4" s="9"/>
      <c r="AM4" s="9"/>
      <c r="AN4" s="9"/>
      <c r="AO4" s="9"/>
      <c r="AP4" s="9"/>
      <c r="AQ4" s="9"/>
      <c r="AR4" s="9"/>
      <c r="AS4" s="9"/>
      <c r="AT4" s="9"/>
      <c r="AU4" s="9"/>
      <c r="AV4" s="9"/>
      <c r="AW4" s="9"/>
    </row>
    <row r="5" spans="1:49" s="5" customFormat="1" ht="51.75" customHeight="1" thickBot="1">
      <c r="A5" s="54" t="s">
        <v>52</v>
      </c>
      <c r="B5" s="55" t="s">
        <v>0</v>
      </c>
      <c r="C5" s="55" t="s">
        <v>2</v>
      </c>
      <c r="D5" s="56" t="s">
        <v>21</v>
      </c>
      <c r="E5" s="55" t="s">
        <v>25</v>
      </c>
      <c r="F5" s="55" t="s">
        <v>26</v>
      </c>
      <c r="G5" s="58" t="s">
        <v>11</v>
      </c>
      <c r="H5" s="81" t="s">
        <v>54</v>
      </c>
      <c r="I5" s="81" t="s">
        <v>54</v>
      </c>
      <c r="J5" s="81" t="s">
        <v>55</v>
      </c>
      <c r="K5" s="80" t="s">
        <v>12</v>
      </c>
      <c r="L5" s="80" t="s">
        <v>13</v>
      </c>
      <c r="M5" s="80" t="s">
        <v>14</v>
      </c>
      <c r="N5" s="81" t="s">
        <v>43</v>
      </c>
      <c r="O5" s="57" t="s">
        <v>15</v>
      </c>
      <c r="P5" s="55" t="s">
        <v>16</v>
      </c>
      <c r="Q5" s="55" t="s">
        <v>17</v>
      </c>
      <c r="R5" s="58" t="s">
        <v>18</v>
      </c>
      <c r="S5" s="76" t="s">
        <v>50</v>
      </c>
      <c r="T5" s="59" t="s">
        <v>1</v>
      </c>
      <c r="U5" s="60" t="s">
        <v>1</v>
      </c>
      <c r="V5" s="61" t="s">
        <v>38</v>
      </c>
      <c r="Y5" s="36"/>
      <c r="Z5" s="37"/>
      <c r="AA5" s="37"/>
      <c r="AB5" s="36"/>
      <c r="AC5" s="36"/>
      <c r="AD5" s="36"/>
      <c r="AE5" s="36"/>
      <c r="AF5" s="36"/>
      <c r="AG5" s="36"/>
      <c r="AH5" s="36"/>
      <c r="AI5" s="36"/>
      <c r="AJ5" s="36"/>
      <c r="AK5" s="36"/>
      <c r="AL5" s="36"/>
      <c r="AM5" s="36"/>
      <c r="AN5" s="36"/>
      <c r="AO5" s="36"/>
      <c r="AP5" s="36"/>
      <c r="AQ5" s="36"/>
      <c r="AR5" s="36"/>
      <c r="AS5" s="36"/>
      <c r="AT5" s="36"/>
      <c r="AU5" s="36"/>
      <c r="AV5" s="36"/>
      <c r="AW5" s="36"/>
    </row>
    <row r="6" spans="1:23" s="10" customFormat="1" ht="14.25" customHeight="1">
      <c r="A6" s="6"/>
      <c r="B6" s="46">
        <f>B2</f>
        <v>42856</v>
      </c>
      <c r="C6" s="47" t="str">
        <f aca="true" t="shared" si="0" ref="C6:C36">TEXT(B6,"ddd")</f>
        <v>יום ב</v>
      </c>
      <c r="D6" s="92">
        <f>IF(WEEKDAY(B6)=6,0,(IF(WEEKDAY(B6)=7,0,(IF(A6=$B$70,$D$51,(IF(A6=$B$71,0,(IF(OR(WEEKDAY(B6)=1,WEEKDAY(B6)=2,WEEKDAY(B6)=3,WEEKDAY(B6)=4,WEEKDAY(B6)=5),$D$50)))))))))</f>
        <v>0.3541666666666667</v>
      </c>
      <c r="E6" s="79"/>
      <c r="F6" s="79"/>
      <c r="G6" s="39">
        <f aca="true" t="shared" si="1" ref="G6:G36">IF(((TEXT($B$2,"mm"))-(TEXT(B6,"mm"))=0),IF(E6=0,0,(F6-E6)))</f>
        <v>0</v>
      </c>
      <c r="H6" s="7"/>
      <c r="I6" s="7"/>
      <c r="J6" s="7"/>
      <c r="K6" s="7"/>
      <c r="L6" s="7"/>
      <c r="M6" s="7"/>
      <c r="N6" s="7"/>
      <c r="O6" s="7"/>
      <c r="P6" s="7"/>
      <c r="Q6" s="7"/>
      <c r="R6" s="7"/>
      <c r="S6" s="42">
        <f>IF(((TEXT($B$2,"mm"))-(TEXT(B6,"mm"))=0),IF(G6&gt;=SUM(H6:N6),G6-SUM(H6:N6)+0.000001,SUM(H6:N6)-G6-0.000001),0)+0.0001</f>
        <v>0.000101</v>
      </c>
      <c r="T6" s="42">
        <f>IF(((TEXT($B$2,"mm"))-(TEXT(B6,"mm"))=0),SUM(H6:R6),0)</f>
        <v>0</v>
      </c>
      <c r="U6" s="43">
        <f>IF(COUNTA(H6:R6,E6:F6)&gt;0,1,"")</f>
      </c>
      <c r="V6" s="8"/>
      <c r="W6" s="9">
        <f>IF(SUM(H6:N6)&gt;G6+0.0001,$B$59,"")</f>
      </c>
    </row>
    <row r="7" spans="1:23" s="10" customFormat="1" ht="14.25" customHeight="1">
      <c r="A7" s="6"/>
      <c r="B7" s="46">
        <f aca="true" t="shared" si="2" ref="B7:B36">B6+1</f>
        <v>42857</v>
      </c>
      <c r="C7" s="47" t="str">
        <f t="shared" si="0"/>
        <v>יום ג</v>
      </c>
      <c r="D7" s="92">
        <f aca="true" t="shared" si="3" ref="D7:D36">IF(WEEKDAY(B7)=6,0,(IF(WEEKDAY(B7)=7,0,(IF(A7=$B$70,$D$51,(IF(A7=$B$71,0,(IF(OR(WEEKDAY(B7)=1,WEEKDAY(B7)=2,WEEKDAY(B7)=3,WEEKDAY(B7)=4,WEEKDAY(B7)=5),$D$50)))))))))</f>
        <v>0.3541666666666667</v>
      </c>
      <c r="E7" s="79"/>
      <c r="F7" s="79"/>
      <c r="G7" s="39">
        <f t="shared" si="1"/>
        <v>0</v>
      </c>
      <c r="H7" s="7"/>
      <c r="I7" s="7"/>
      <c r="J7" s="7"/>
      <c r="K7" s="7"/>
      <c r="L7" s="7"/>
      <c r="M7" s="7"/>
      <c r="N7" s="7"/>
      <c r="O7" s="7"/>
      <c r="P7" s="7"/>
      <c r="Q7" s="7"/>
      <c r="R7" s="7"/>
      <c r="S7" s="42">
        <f aca="true" t="shared" si="4" ref="S7:S36">IF(((TEXT($B$2,"mm"))-(TEXT(B7,"mm"))=0),IF(G7&gt;=SUM(H7:N7),G7-SUM(H7:N7)+0.000001,SUM(H7:N7)-G7-0.000001),0)+0.0001</f>
        <v>0.000101</v>
      </c>
      <c r="T7" s="42">
        <f aca="true" t="shared" si="5" ref="T7:T36">IF(((TEXT($B$2,"mm"))-(TEXT(B7,"mm"))=0),T6+(SUM(H7:R7)),T6)</f>
        <v>0</v>
      </c>
      <c r="U7" s="43">
        <f aca="true" t="shared" si="6" ref="U7:U33">IF(COUNTA(H7:R7,E7:F7)&gt;0,1,"")</f>
      </c>
      <c r="V7" s="8"/>
      <c r="W7" s="9">
        <f aca="true" t="shared" si="7" ref="W7:W36">IF(SUM(H7:N7)&gt;G7+0.0001,$B$59,"")</f>
      </c>
    </row>
    <row r="8" spans="1:23" s="10" customFormat="1" ht="14.25" customHeight="1">
      <c r="A8" s="6"/>
      <c r="B8" s="46">
        <f t="shared" si="2"/>
        <v>42858</v>
      </c>
      <c r="C8" s="47" t="str">
        <f t="shared" si="0"/>
        <v>יום ד</v>
      </c>
      <c r="D8" s="92">
        <f t="shared" si="3"/>
        <v>0.3541666666666667</v>
      </c>
      <c r="E8" s="79"/>
      <c r="F8" s="79"/>
      <c r="G8" s="39">
        <f t="shared" si="1"/>
        <v>0</v>
      </c>
      <c r="H8" s="7"/>
      <c r="I8" s="7"/>
      <c r="J8" s="7"/>
      <c r="K8" s="7"/>
      <c r="L8" s="7"/>
      <c r="M8" s="7"/>
      <c r="N8" s="7"/>
      <c r="O8" s="7"/>
      <c r="P8" s="7"/>
      <c r="Q8" s="7"/>
      <c r="R8" s="7"/>
      <c r="S8" s="42">
        <f t="shared" si="4"/>
        <v>0.000101</v>
      </c>
      <c r="T8" s="42">
        <f t="shared" si="5"/>
        <v>0</v>
      </c>
      <c r="U8" s="43">
        <f t="shared" si="6"/>
      </c>
      <c r="V8" s="8"/>
      <c r="W8" s="9">
        <f t="shared" si="7"/>
      </c>
    </row>
    <row r="9" spans="1:23" s="10" customFormat="1" ht="14.25" customHeight="1">
      <c r="A9" s="6"/>
      <c r="B9" s="46">
        <f t="shared" si="2"/>
        <v>42859</v>
      </c>
      <c r="C9" s="47" t="str">
        <f t="shared" si="0"/>
        <v>יום ה</v>
      </c>
      <c r="D9" s="92">
        <f t="shared" si="3"/>
        <v>0.3541666666666667</v>
      </c>
      <c r="E9" s="79"/>
      <c r="F9" s="79"/>
      <c r="G9" s="39">
        <f t="shared" si="1"/>
        <v>0</v>
      </c>
      <c r="H9" s="7"/>
      <c r="I9" s="7"/>
      <c r="J9" s="7"/>
      <c r="K9" s="7"/>
      <c r="L9" s="7"/>
      <c r="M9" s="7"/>
      <c r="N9" s="7"/>
      <c r="O9" s="7"/>
      <c r="P9" s="7"/>
      <c r="Q9" s="7"/>
      <c r="R9" s="7"/>
      <c r="S9" s="42">
        <f t="shared" si="4"/>
        <v>0.000101</v>
      </c>
      <c r="T9" s="42">
        <f t="shared" si="5"/>
        <v>0</v>
      </c>
      <c r="U9" s="43">
        <f t="shared" si="6"/>
      </c>
      <c r="V9" s="8"/>
      <c r="W9" s="9">
        <f t="shared" si="7"/>
      </c>
    </row>
    <row r="10" spans="1:23" s="10" customFormat="1" ht="14.25" customHeight="1">
      <c r="A10" s="6"/>
      <c r="B10" s="46">
        <f t="shared" si="2"/>
        <v>42860</v>
      </c>
      <c r="C10" s="47" t="str">
        <f t="shared" si="0"/>
        <v>יום ו</v>
      </c>
      <c r="D10" s="92">
        <f t="shared" si="3"/>
        <v>0</v>
      </c>
      <c r="E10" s="79"/>
      <c r="F10" s="79"/>
      <c r="G10" s="39">
        <f t="shared" si="1"/>
        <v>0</v>
      </c>
      <c r="H10" s="7"/>
      <c r="I10" s="7"/>
      <c r="J10" s="7"/>
      <c r="K10" s="7"/>
      <c r="L10" s="7"/>
      <c r="M10" s="7"/>
      <c r="N10" s="7"/>
      <c r="O10" s="7"/>
      <c r="P10" s="7"/>
      <c r="Q10" s="7"/>
      <c r="R10" s="7"/>
      <c r="S10" s="42">
        <f t="shared" si="4"/>
        <v>0.000101</v>
      </c>
      <c r="T10" s="42">
        <f t="shared" si="5"/>
        <v>0</v>
      </c>
      <c r="U10" s="43">
        <f t="shared" si="6"/>
      </c>
      <c r="V10" s="8"/>
      <c r="W10" s="9">
        <f t="shared" si="7"/>
      </c>
    </row>
    <row r="11" spans="1:23" s="10" customFormat="1" ht="14.25" customHeight="1">
      <c r="A11" s="6"/>
      <c r="B11" s="46">
        <f t="shared" si="2"/>
        <v>42861</v>
      </c>
      <c r="C11" s="47" t="str">
        <f t="shared" si="0"/>
        <v>שבת</v>
      </c>
      <c r="D11" s="92">
        <f t="shared" si="3"/>
        <v>0</v>
      </c>
      <c r="E11" s="79"/>
      <c r="F11" s="79"/>
      <c r="G11" s="39">
        <f t="shared" si="1"/>
        <v>0</v>
      </c>
      <c r="H11" s="7"/>
      <c r="I11" s="7"/>
      <c r="J11" s="7"/>
      <c r="K11" s="7"/>
      <c r="L11" s="7"/>
      <c r="M11" s="7"/>
      <c r="N11" s="7"/>
      <c r="O11" s="7"/>
      <c r="P11" s="7"/>
      <c r="Q11" s="7"/>
      <c r="R11" s="7"/>
      <c r="S11" s="42">
        <f t="shared" si="4"/>
        <v>0.000101</v>
      </c>
      <c r="T11" s="42">
        <f t="shared" si="5"/>
        <v>0</v>
      </c>
      <c r="U11" s="43">
        <f t="shared" si="6"/>
      </c>
      <c r="V11" s="8"/>
      <c r="W11" s="9">
        <f t="shared" si="7"/>
      </c>
    </row>
    <row r="12" spans="1:23" s="10" customFormat="1" ht="14.25" customHeight="1">
      <c r="A12" s="6"/>
      <c r="B12" s="46">
        <f t="shared" si="2"/>
        <v>42862</v>
      </c>
      <c r="C12" s="47" t="str">
        <f t="shared" si="0"/>
        <v>יום א</v>
      </c>
      <c r="D12" s="92">
        <f t="shared" si="3"/>
        <v>0.3541666666666667</v>
      </c>
      <c r="E12" s="79"/>
      <c r="F12" s="79"/>
      <c r="G12" s="39">
        <f t="shared" si="1"/>
        <v>0</v>
      </c>
      <c r="H12" s="7"/>
      <c r="I12" s="7"/>
      <c r="J12" s="7"/>
      <c r="K12" s="7"/>
      <c r="L12" s="7"/>
      <c r="M12" s="7"/>
      <c r="N12" s="7"/>
      <c r="O12" s="7"/>
      <c r="P12" s="7"/>
      <c r="Q12" s="7"/>
      <c r="R12" s="7"/>
      <c r="S12" s="42">
        <f t="shared" si="4"/>
        <v>0.000101</v>
      </c>
      <c r="T12" s="42">
        <f t="shared" si="5"/>
        <v>0</v>
      </c>
      <c r="U12" s="43">
        <f t="shared" si="6"/>
      </c>
      <c r="V12" s="8"/>
      <c r="W12" s="9">
        <f t="shared" si="7"/>
      </c>
    </row>
    <row r="13" spans="1:23" s="10" customFormat="1" ht="14.25" customHeight="1">
      <c r="A13" s="6"/>
      <c r="B13" s="46">
        <f t="shared" si="2"/>
        <v>42863</v>
      </c>
      <c r="C13" s="47" t="str">
        <f t="shared" si="0"/>
        <v>יום ב</v>
      </c>
      <c r="D13" s="92">
        <f t="shared" si="3"/>
        <v>0.3541666666666667</v>
      </c>
      <c r="E13" s="79"/>
      <c r="F13" s="79"/>
      <c r="G13" s="39">
        <f t="shared" si="1"/>
        <v>0</v>
      </c>
      <c r="H13" s="7"/>
      <c r="I13" s="7"/>
      <c r="J13" s="7"/>
      <c r="K13" s="7"/>
      <c r="L13" s="7"/>
      <c r="M13" s="7"/>
      <c r="N13" s="7"/>
      <c r="O13" s="7"/>
      <c r="P13" s="7"/>
      <c r="Q13" s="7"/>
      <c r="R13" s="7"/>
      <c r="S13" s="42">
        <f t="shared" si="4"/>
        <v>0.000101</v>
      </c>
      <c r="T13" s="42">
        <f t="shared" si="5"/>
        <v>0</v>
      </c>
      <c r="U13" s="43">
        <f t="shared" si="6"/>
      </c>
      <c r="V13" s="8"/>
      <c r="W13" s="9">
        <f t="shared" si="7"/>
      </c>
    </row>
    <row r="14" spans="1:23" s="10" customFormat="1" ht="14.25" customHeight="1">
      <c r="A14" s="6"/>
      <c r="B14" s="46">
        <f t="shared" si="2"/>
        <v>42864</v>
      </c>
      <c r="C14" s="47" t="str">
        <f t="shared" si="0"/>
        <v>יום ג</v>
      </c>
      <c r="D14" s="92">
        <f t="shared" si="3"/>
        <v>0.3541666666666667</v>
      </c>
      <c r="E14" s="79"/>
      <c r="F14" s="79"/>
      <c r="G14" s="39">
        <f t="shared" si="1"/>
        <v>0</v>
      </c>
      <c r="H14" s="7"/>
      <c r="I14" s="7"/>
      <c r="J14" s="7"/>
      <c r="K14" s="7"/>
      <c r="L14" s="7"/>
      <c r="M14" s="7"/>
      <c r="N14" s="7"/>
      <c r="O14" s="7"/>
      <c r="P14" s="7"/>
      <c r="Q14" s="7"/>
      <c r="R14" s="7"/>
      <c r="S14" s="42">
        <f t="shared" si="4"/>
        <v>0.000101</v>
      </c>
      <c r="T14" s="42">
        <f t="shared" si="5"/>
        <v>0</v>
      </c>
      <c r="U14" s="43">
        <f t="shared" si="6"/>
      </c>
      <c r="V14" s="8"/>
      <c r="W14" s="9">
        <f t="shared" si="7"/>
      </c>
    </row>
    <row r="15" spans="1:23" s="10" customFormat="1" ht="14.25" customHeight="1">
      <c r="A15" s="6"/>
      <c r="B15" s="46">
        <f t="shared" si="2"/>
        <v>42865</v>
      </c>
      <c r="C15" s="47" t="str">
        <f t="shared" si="0"/>
        <v>יום ד</v>
      </c>
      <c r="D15" s="92">
        <f t="shared" si="3"/>
        <v>0.3541666666666667</v>
      </c>
      <c r="E15" s="79"/>
      <c r="F15" s="79"/>
      <c r="G15" s="39">
        <f t="shared" si="1"/>
        <v>0</v>
      </c>
      <c r="H15" s="7"/>
      <c r="I15" s="7"/>
      <c r="J15" s="7"/>
      <c r="K15" s="7"/>
      <c r="L15" s="7"/>
      <c r="M15" s="7"/>
      <c r="N15" s="7"/>
      <c r="O15" s="7"/>
      <c r="P15" s="7"/>
      <c r="Q15" s="7"/>
      <c r="R15" s="7"/>
      <c r="S15" s="42">
        <f t="shared" si="4"/>
        <v>0.000101</v>
      </c>
      <c r="T15" s="42">
        <f t="shared" si="5"/>
        <v>0</v>
      </c>
      <c r="U15" s="43">
        <f t="shared" si="6"/>
      </c>
      <c r="V15" s="8"/>
      <c r="W15" s="9">
        <f t="shared" si="7"/>
      </c>
    </row>
    <row r="16" spans="1:23" s="10" customFormat="1" ht="14.25" customHeight="1">
      <c r="A16" s="6"/>
      <c r="B16" s="46">
        <f t="shared" si="2"/>
        <v>42866</v>
      </c>
      <c r="C16" s="47" t="str">
        <f t="shared" si="0"/>
        <v>יום ה</v>
      </c>
      <c r="D16" s="92">
        <f t="shared" si="3"/>
        <v>0.3541666666666667</v>
      </c>
      <c r="E16" s="79"/>
      <c r="F16" s="79"/>
      <c r="G16" s="39">
        <f t="shared" si="1"/>
        <v>0</v>
      </c>
      <c r="H16" s="7"/>
      <c r="I16" s="7"/>
      <c r="J16" s="7"/>
      <c r="K16" s="7"/>
      <c r="L16" s="7"/>
      <c r="M16" s="7"/>
      <c r="N16" s="7"/>
      <c r="O16" s="7"/>
      <c r="P16" s="7"/>
      <c r="Q16" s="7"/>
      <c r="R16" s="7"/>
      <c r="S16" s="42">
        <f t="shared" si="4"/>
        <v>0.000101</v>
      </c>
      <c r="T16" s="42">
        <f t="shared" si="5"/>
        <v>0</v>
      </c>
      <c r="U16" s="43">
        <f t="shared" si="6"/>
      </c>
      <c r="V16" s="8"/>
      <c r="W16" s="9">
        <f t="shared" si="7"/>
      </c>
    </row>
    <row r="17" spans="1:23" s="10" customFormat="1" ht="14.25" customHeight="1">
      <c r="A17" s="6"/>
      <c r="B17" s="46">
        <f t="shared" si="2"/>
        <v>42867</v>
      </c>
      <c r="C17" s="47" t="str">
        <f t="shared" si="0"/>
        <v>יום ו</v>
      </c>
      <c r="D17" s="92">
        <f t="shared" si="3"/>
        <v>0</v>
      </c>
      <c r="E17" s="79"/>
      <c r="F17" s="79"/>
      <c r="G17" s="39">
        <f t="shared" si="1"/>
        <v>0</v>
      </c>
      <c r="H17" s="7"/>
      <c r="I17" s="7"/>
      <c r="J17" s="7"/>
      <c r="K17" s="7"/>
      <c r="L17" s="7"/>
      <c r="M17" s="7"/>
      <c r="N17" s="7"/>
      <c r="O17" s="7"/>
      <c r="P17" s="7"/>
      <c r="Q17" s="7"/>
      <c r="R17" s="7"/>
      <c r="S17" s="42">
        <f t="shared" si="4"/>
        <v>0.000101</v>
      </c>
      <c r="T17" s="42">
        <f t="shared" si="5"/>
        <v>0</v>
      </c>
      <c r="U17" s="43">
        <f t="shared" si="6"/>
      </c>
      <c r="V17" s="8"/>
      <c r="W17" s="9">
        <f t="shared" si="7"/>
      </c>
    </row>
    <row r="18" spans="1:23" s="10" customFormat="1" ht="14.25" customHeight="1">
      <c r="A18" s="6"/>
      <c r="B18" s="46">
        <f t="shared" si="2"/>
        <v>42868</v>
      </c>
      <c r="C18" s="47" t="str">
        <f t="shared" si="0"/>
        <v>שבת</v>
      </c>
      <c r="D18" s="92">
        <f t="shared" si="3"/>
        <v>0</v>
      </c>
      <c r="E18" s="79"/>
      <c r="F18" s="79"/>
      <c r="G18" s="39">
        <f t="shared" si="1"/>
        <v>0</v>
      </c>
      <c r="H18" s="7"/>
      <c r="I18" s="7"/>
      <c r="J18" s="7"/>
      <c r="K18" s="7"/>
      <c r="L18" s="7"/>
      <c r="M18" s="7"/>
      <c r="N18" s="7"/>
      <c r="O18" s="7"/>
      <c r="P18" s="7"/>
      <c r="Q18" s="7"/>
      <c r="R18" s="7"/>
      <c r="S18" s="42">
        <f t="shared" si="4"/>
        <v>0.000101</v>
      </c>
      <c r="T18" s="42">
        <f t="shared" si="5"/>
        <v>0</v>
      </c>
      <c r="U18" s="43">
        <f t="shared" si="6"/>
      </c>
      <c r="V18" s="8"/>
      <c r="W18" s="9">
        <f t="shared" si="7"/>
      </c>
    </row>
    <row r="19" spans="1:23" s="10" customFormat="1" ht="14.25" customHeight="1">
      <c r="A19" s="6"/>
      <c r="B19" s="46">
        <f t="shared" si="2"/>
        <v>42869</v>
      </c>
      <c r="C19" s="47" t="str">
        <f t="shared" si="0"/>
        <v>יום א</v>
      </c>
      <c r="D19" s="92">
        <f t="shared" si="3"/>
        <v>0.3541666666666667</v>
      </c>
      <c r="E19" s="79"/>
      <c r="F19" s="79"/>
      <c r="G19" s="39">
        <f t="shared" si="1"/>
        <v>0</v>
      </c>
      <c r="H19" s="7"/>
      <c r="I19" s="7"/>
      <c r="J19" s="7"/>
      <c r="K19" s="7"/>
      <c r="L19" s="7"/>
      <c r="M19" s="7"/>
      <c r="N19" s="7"/>
      <c r="O19" s="7"/>
      <c r="P19" s="7"/>
      <c r="Q19" s="7"/>
      <c r="R19" s="7"/>
      <c r="S19" s="42">
        <f t="shared" si="4"/>
        <v>0.000101</v>
      </c>
      <c r="T19" s="42">
        <f t="shared" si="5"/>
        <v>0</v>
      </c>
      <c r="U19" s="43">
        <f t="shared" si="6"/>
      </c>
      <c r="V19" s="8"/>
      <c r="W19" s="9">
        <f t="shared" si="7"/>
      </c>
    </row>
    <row r="20" spans="1:23" s="10" customFormat="1" ht="14.25" customHeight="1">
      <c r="A20" s="6"/>
      <c r="B20" s="46">
        <f t="shared" si="2"/>
        <v>42870</v>
      </c>
      <c r="C20" s="47" t="str">
        <f t="shared" si="0"/>
        <v>יום ב</v>
      </c>
      <c r="D20" s="92">
        <f t="shared" si="3"/>
        <v>0.3541666666666667</v>
      </c>
      <c r="E20" s="79"/>
      <c r="F20" s="79"/>
      <c r="G20" s="39">
        <f t="shared" si="1"/>
        <v>0</v>
      </c>
      <c r="H20" s="7"/>
      <c r="I20" s="7"/>
      <c r="J20" s="7"/>
      <c r="K20" s="7"/>
      <c r="L20" s="7"/>
      <c r="M20" s="7"/>
      <c r="N20" s="7"/>
      <c r="O20" s="7"/>
      <c r="P20" s="7"/>
      <c r="Q20" s="7"/>
      <c r="R20" s="7"/>
      <c r="S20" s="42">
        <f t="shared" si="4"/>
        <v>0.000101</v>
      </c>
      <c r="T20" s="42">
        <f t="shared" si="5"/>
        <v>0</v>
      </c>
      <c r="U20" s="43">
        <f t="shared" si="6"/>
      </c>
      <c r="V20" s="8"/>
      <c r="W20" s="9">
        <f t="shared" si="7"/>
      </c>
    </row>
    <row r="21" spans="1:27" s="10" customFormat="1" ht="14.25" customHeight="1">
      <c r="A21" s="6"/>
      <c r="B21" s="46">
        <f t="shared" si="2"/>
        <v>42871</v>
      </c>
      <c r="C21" s="47" t="str">
        <f t="shared" si="0"/>
        <v>יום ג</v>
      </c>
      <c r="D21" s="92">
        <f t="shared" si="3"/>
        <v>0.3541666666666667</v>
      </c>
      <c r="E21" s="79"/>
      <c r="F21" s="79"/>
      <c r="G21" s="39">
        <f t="shared" si="1"/>
        <v>0</v>
      </c>
      <c r="H21" s="7"/>
      <c r="I21" s="7"/>
      <c r="J21" s="7"/>
      <c r="K21" s="7"/>
      <c r="L21" s="7"/>
      <c r="M21" s="7"/>
      <c r="N21" s="7"/>
      <c r="O21" s="7"/>
      <c r="P21" s="7"/>
      <c r="Q21" s="7"/>
      <c r="R21" s="7"/>
      <c r="S21" s="42">
        <f t="shared" si="4"/>
        <v>0.000101</v>
      </c>
      <c r="T21" s="42">
        <f t="shared" si="5"/>
        <v>0</v>
      </c>
      <c r="U21" s="43">
        <f t="shared" si="6"/>
      </c>
      <c r="V21" s="8"/>
      <c r="W21" s="9">
        <f t="shared" si="7"/>
      </c>
      <c r="AA21" s="13"/>
    </row>
    <row r="22" spans="1:23" s="10" customFormat="1" ht="14.25" customHeight="1">
      <c r="A22" s="6"/>
      <c r="B22" s="46">
        <f t="shared" si="2"/>
        <v>42872</v>
      </c>
      <c r="C22" s="47" t="str">
        <f t="shared" si="0"/>
        <v>יום ד</v>
      </c>
      <c r="D22" s="92">
        <f t="shared" si="3"/>
        <v>0.3541666666666667</v>
      </c>
      <c r="E22" s="79"/>
      <c r="F22" s="79"/>
      <c r="G22" s="39">
        <f t="shared" si="1"/>
        <v>0</v>
      </c>
      <c r="H22" s="7"/>
      <c r="I22" s="7"/>
      <c r="J22" s="7"/>
      <c r="K22" s="7"/>
      <c r="L22" s="7"/>
      <c r="M22" s="7"/>
      <c r="N22" s="7"/>
      <c r="O22" s="7"/>
      <c r="P22" s="7"/>
      <c r="Q22" s="7"/>
      <c r="R22" s="7"/>
      <c r="S22" s="42">
        <f t="shared" si="4"/>
        <v>0.000101</v>
      </c>
      <c r="T22" s="42">
        <f t="shared" si="5"/>
        <v>0</v>
      </c>
      <c r="U22" s="43">
        <f t="shared" si="6"/>
      </c>
      <c r="V22" s="8"/>
      <c r="W22" s="9">
        <f t="shared" si="7"/>
      </c>
    </row>
    <row r="23" spans="1:23" s="10" customFormat="1" ht="14.25" customHeight="1">
      <c r="A23" s="6"/>
      <c r="B23" s="46">
        <f t="shared" si="2"/>
        <v>42873</v>
      </c>
      <c r="C23" s="47" t="str">
        <f t="shared" si="0"/>
        <v>יום ה</v>
      </c>
      <c r="D23" s="92">
        <f t="shared" si="3"/>
        <v>0.3541666666666667</v>
      </c>
      <c r="E23" s="79"/>
      <c r="F23" s="79"/>
      <c r="G23" s="39">
        <f t="shared" si="1"/>
        <v>0</v>
      </c>
      <c r="H23" s="7"/>
      <c r="I23" s="7"/>
      <c r="J23" s="7"/>
      <c r="K23" s="7"/>
      <c r="L23" s="7"/>
      <c r="M23" s="7"/>
      <c r="N23" s="7"/>
      <c r="O23" s="7"/>
      <c r="P23" s="7"/>
      <c r="Q23" s="7"/>
      <c r="R23" s="7"/>
      <c r="S23" s="42">
        <f t="shared" si="4"/>
        <v>0.000101</v>
      </c>
      <c r="T23" s="42">
        <f t="shared" si="5"/>
        <v>0</v>
      </c>
      <c r="U23" s="43">
        <f t="shared" si="6"/>
      </c>
      <c r="V23" s="8"/>
      <c r="W23" s="9">
        <f t="shared" si="7"/>
      </c>
    </row>
    <row r="24" spans="1:23" s="10" customFormat="1" ht="14.25" customHeight="1">
      <c r="A24" s="6"/>
      <c r="B24" s="46">
        <f t="shared" si="2"/>
        <v>42874</v>
      </c>
      <c r="C24" s="47" t="str">
        <f t="shared" si="0"/>
        <v>יום ו</v>
      </c>
      <c r="D24" s="92">
        <f t="shared" si="3"/>
        <v>0</v>
      </c>
      <c r="E24" s="79"/>
      <c r="F24" s="79"/>
      <c r="G24" s="39">
        <f t="shared" si="1"/>
        <v>0</v>
      </c>
      <c r="H24" s="7"/>
      <c r="I24" s="7"/>
      <c r="J24" s="7"/>
      <c r="K24" s="7"/>
      <c r="L24" s="7"/>
      <c r="M24" s="7"/>
      <c r="N24" s="7"/>
      <c r="O24" s="7"/>
      <c r="P24" s="7"/>
      <c r="Q24" s="7"/>
      <c r="R24" s="7"/>
      <c r="S24" s="42">
        <f t="shared" si="4"/>
        <v>0.000101</v>
      </c>
      <c r="T24" s="42">
        <f t="shared" si="5"/>
        <v>0</v>
      </c>
      <c r="U24" s="43">
        <f t="shared" si="6"/>
      </c>
      <c r="V24" s="8"/>
      <c r="W24" s="9">
        <f t="shared" si="7"/>
      </c>
    </row>
    <row r="25" spans="1:23" s="10" customFormat="1" ht="14.25" customHeight="1">
      <c r="A25" s="6"/>
      <c r="B25" s="46">
        <f t="shared" si="2"/>
        <v>42875</v>
      </c>
      <c r="C25" s="47" t="str">
        <f t="shared" si="0"/>
        <v>שבת</v>
      </c>
      <c r="D25" s="92">
        <f t="shared" si="3"/>
        <v>0</v>
      </c>
      <c r="E25" s="79"/>
      <c r="F25" s="79"/>
      <c r="G25" s="39">
        <f t="shared" si="1"/>
        <v>0</v>
      </c>
      <c r="H25" s="7"/>
      <c r="I25" s="7"/>
      <c r="J25" s="7"/>
      <c r="K25" s="7"/>
      <c r="L25" s="7"/>
      <c r="M25" s="7"/>
      <c r="N25" s="7"/>
      <c r="O25" s="7"/>
      <c r="P25" s="7"/>
      <c r="Q25" s="7"/>
      <c r="R25" s="7"/>
      <c r="S25" s="42">
        <f t="shared" si="4"/>
        <v>0.000101</v>
      </c>
      <c r="T25" s="42">
        <f t="shared" si="5"/>
        <v>0</v>
      </c>
      <c r="U25" s="43">
        <f t="shared" si="6"/>
      </c>
      <c r="V25" s="8"/>
      <c r="W25" s="9">
        <f t="shared" si="7"/>
      </c>
    </row>
    <row r="26" spans="1:23" s="10" customFormat="1" ht="14.25" customHeight="1">
      <c r="A26" s="6"/>
      <c r="B26" s="46">
        <f t="shared" si="2"/>
        <v>42876</v>
      </c>
      <c r="C26" s="47" t="str">
        <f t="shared" si="0"/>
        <v>יום א</v>
      </c>
      <c r="D26" s="92">
        <f t="shared" si="3"/>
        <v>0.3541666666666667</v>
      </c>
      <c r="E26" s="79"/>
      <c r="F26" s="79"/>
      <c r="G26" s="39">
        <f t="shared" si="1"/>
        <v>0</v>
      </c>
      <c r="H26" s="7"/>
      <c r="I26" s="7"/>
      <c r="J26" s="7"/>
      <c r="K26" s="7"/>
      <c r="L26" s="7"/>
      <c r="M26" s="7"/>
      <c r="N26" s="7"/>
      <c r="O26" s="7"/>
      <c r="P26" s="7"/>
      <c r="Q26" s="7"/>
      <c r="R26" s="7"/>
      <c r="S26" s="42">
        <f t="shared" si="4"/>
        <v>0.000101</v>
      </c>
      <c r="T26" s="42">
        <f t="shared" si="5"/>
        <v>0</v>
      </c>
      <c r="U26" s="43">
        <f t="shared" si="6"/>
      </c>
      <c r="V26" s="8"/>
      <c r="W26" s="9">
        <f t="shared" si="7"/>
      </c>
    </row>
    <row r="27" spans="1:23" s="10" customFormat="1" ht="14.25" customHeight="1">
      <c r="A27" s="6"/>
      <c r="B27" s="46">
        <f t="shared" si="2"/>
        <v>42877</v>
      </c>
      <c r="C27" s="47" t="str">
        <f t="shared" si="0"/>
        <v>יום ב</v>
      </c>
      <c r="D27" s="92">
        <f t="shared" si="3"/>
        <v>0.3541666666666667</v>
      </c>
      <c r="E27" s="79"/>
      <c r="F27" s="79"/>
      <c r="G27" s="39">
        <f t="shared" si="1"/>
        <v>0</v>
      </c>
      <c r="H27" s="7"/>
      <c r="I27" s="7"/>
      <c r="J27" s="7"/>
      <c r="K27" s="7"/>
      <c r="L27" s="7"/>
      <c r="M27" s="7"/>
      <c r="N27" s="7"/>
      <c r="O27" s="7"/>
      <c r="P27" s="7"/>
      <c r="Q27" s="7"/>
      <c r="R27" s="7"/>
      <c r="S27" s="42">
        <f t="shared" si="4"/>
        <v>0.000101</v>
      </c>
      <c r="T27" s="42">
        <f t="shared" si="5"/>
        <v>0</v>
      </c>
      <c r="U27" s="43">
        <f t="shared" si="6"/>
      </c>
      <c r="V27" s="8"/>
      <c r="W27" s="9">
        <f t="shared" si="7"/>
      </c>
    </row>
    <row r="28" spans="1:23" s="10" customFormat="1" ht="14.25" customHeight="1">
      <c r="A28" s="6"/>
      <c r="B28" s="46">
        <f t="shared" si="2"/>
        <v>42878</v>
      </c>
      <c r="C28" s="47" t="str">
        <f t="shared" si="0"/>
        <v>יום ג</v>
      </c>
      <c r="D28" s="92">
        <f t="shared" si="3"/>
        <v>0.3541666666666667</v>
      </c>
      <c r="E28" s="79"/>
      <c r="F28" s="79"/>
      <c r="G28" s="39">
        <f t="shared" si="1"/>
        <v>0</v>
      </c>
      <c r="H28" s="7"/>
      <c r="I28" s="7"/>
      <c r="J28" s="7"/>
      <c r="K28" s="7"/>
      <c r="L28" s="7"/>
      <c r="M28" s="7"/>
      <c r="N28" s="7"/>
      <c r="O28" s="7"/>
      <c r="P28" s="7"/>
      <c r="Q28" s="7"/>
      <c r="R28" s="7"/>
      <c r="S28" s="42">
        <f t="shared" si="4"/>
        <v>0.000101</v>
      </c>
      <c r="T28" s="42">
        <f t="shared" si="5"/>
        <v>0</v>
      </c>
      <c r="U28" s="43">
        <f t="shared" si="6"/>
      </c>
      <c r="V28" s="8"/>
      <c r="W28" s="9">
        <f t="shared" si="7"/>
      </c>
    </row>
    <row r="29" spans="1:23" s="10" customFormat="1" ht="14.25" customHeight="1">
      <c r="A29" s="6"/>
      <c r="B29" s="46">
        <f t="shared" si="2"/>
        <v>42879</v>
      </c>
      <c r="C29" s="47" t="str">
        <f t="shared" si="0"/>
        <v>יום ד</v>
      </c>
      <c r="D29" s="92">
        <f t="shared" si="3"/>
        <v>0.3541666666666667</v>
      </c>
      <c r="E29" s="79"/>
      <c r="F29" s="79"/>
      <c r="G29" s="39">
        <f t="shared" si="1"/>
        <v>0</v>
      </c>
      <c r="H29" s="7"/>
      <c r="I29" s="7"/>
      <c r="J29" s="7"/>
      <c r="K29" s="7"/>
      <c r="L29" s="7"/>
      <c r="M29" s="7"/>
      <c r="N29" s="7"/>
      <c r="O29" s="7"/>
      <c r="P29" s="7"/>
      <c r="Q29" s="7"/>
      <c r="R29" s="7"/>
      <c r="S29" s="42">
        <f t="shared" si="4"/>
        <v>0.000101</v>
      </c>
      <c r="T29" s="42">
        <f t="shared" si="5"/>
        <v>0</v>
      </c>
      <c r="U29" s="43">
        <f t="shared" si="6"/>
      </c>
      <c r="V29" s="8"/>
      <c r="W29" s="9">
        <f t="shared" si="7"/>
      </c>
    </row>
    <row r="30" spans="1:23" s="10" customFormat="1" ht="14.25" customHeight="1">
      <c r="A30" s="6"/>
      <c r="B30" s="46">
        <f t="shared" si="2"/>
        <v>42880</v>
      </c>
      <c r="C30" s="47" t="str">
        <f t="shared" si="0"/>
        <v>יום ה</v>
      </c>
      <c r="D30" s="92">
        <f t="shared" si="3"/>
        <v>0.3541666666666667</v>
      </c>
      <c r="E30" s="79"/>
      <c r="F30" s="79"/>
      <c r="G30" s="39">
        <f t="shared" si="1"/>
        <v>0</v>
      </c>
      <c r="H30" s="7"/>
      <c r="I30" s="7"/>
      <c r="J30" s="7"/>
      <c r="K30" s="7"/>
      <c r="L30" s="7"/>
      <c r="M30" s="7"/>
      <c r="N30" s="7"/>
      <c r="O30" s="7"/>
      <c r="P30" s="7"/>
      <c r="Q30" s="7"/>
      <c r="R30" s="7"/>
      <c r="S30" s="42">
        <f t="shared" si="4"/>
        <v>0.000101</v>
      </c>
      <c r="T30" s="42">
        <f t="shared" si="5"/>
        <v>0</v>
      </c>
      <c r="U30" s="43">
        <f t="shared" si="6"/>
      </c>
      <c r="V30" s="8"/>
      <c r="W30" s="9">
        <f t="shared" si="7"/>
      </c>
    </row>
    <row r="31" spans="1:23" s="10" customFormat="1" ht="14.25" customHeight="1">
      <c r="A31" s="6"/>
      <c r="B31" s="46">
        <f t="shared" si="2"/>
        <v>42881</v>
      </c>
      <c r="C31" s="47" t="str">
        <f t="shared" si="0"/>
        <v>יום ו</v>
      </c>
      <c r="D31" s="92">
        <f t="shared" si="3"/>
        <v>0</v>
      </c>
      <c r="E31" s="79"/>
      <c r="F31" s="79"/>
      <c r="G31" s="39">
        <f t="shared" si="1"/>
        <v>0</v>
      </c>
      <c r="H31" s="7"/>
      <c r="I31" s="7"/>
      <c r="J31" s="7"/>
      <c r="K31" s="7"/>
      <c r="L31" s="7"/>
      <c r="M31" s="7"/>
      <c r="N31" s="7"/>
      <c r="O31" s="7"/>
      <c r="P31" s="7"/>
      <c r="Q31" s="7"/>
      <c r="R31" s="7"/>
      <c r="S31" s="42">
        <f t="shared" si="4"/>
        <v>0.000101</v>
      </c>
      <c r="T31" s="42">
        <f t="shared" si="5"/>
        <v>0</v>
      </c>
      <c r="U31" s="43">
        <f t="shared" si="6"/>
      </c>
      <c r="V31" s="8"/>
      <c r="W31" s="9">
        <f t="shared" si="7"/>
      </c>
    </row>
    <row r="32" spans="1:23" s="10" customFormat="1" ht="14.25" customHeight="1">
      <c r="A32" s="6"/>
      <c r="B32" s="46">
        <f t="shared" si="2"/>
        <v>42882</v>
      </c>
      <c r="C32" s="47" t="str">
        <f t="shared" si="0"/>
        <v>שבת</v>
      </c>
      <c r="D32" s="92">
        <f t="shared" si="3"/>
        <v>0</v>
      </c>
      <c r="E32" s="79"/>
      <c r="F32" s="79"/>
      <c r="G32" s="39">
        <f t="shared" si="1"/>
        <v>0</v>
      </c>
      <c r="H32" s="7"/>
      <c r="I32" s="7"/>
      <c r="J32" s="7"/>
      <c r="K32" s="7"/>
      <c r="L32" s="7"/>
      <c r="M32" s="7"/>
      <c r="N32" s="7"/>
      <c r="O32" s="7"/>
      <c r="P32" s="7"/>
      <c r="Q32" s="7"/>
      <c r="R32" s="7"/>
      <c r="S32" s="42">
        <f t="shared" si="4"/>
        <v>0.000101</v>
      </c>
      <c r="T32" s="42">
        <f t="shared" si="5"/>
        <v>0</v>
      </c>
      <c r="U32" s="43">
        <f t="shared" si="6"/>
      </c>
      <c r="V32" s="8"/>
      <c r="W32" s="9">
        <f t="shared" si="7"/>
      </c>
    </row>
    <row r="33" spans="1:23" s="10" customFormat="1" ht="14.25" customHeight="1">
      <c r="A33" s="6"/>
      <c r="B33" s="46">
        <f t="shared" si="2"/>
        <v>42883</v>
      </c>
      <c r="C33" s="47" t="str">
        <f t="shared" si="0"/>
        <v>יום א</v>
      </c>
      <c r="D33" s="92">
        <f t="shared" si="3"/>
        <v>0.3541666666666667</v>
      </c>
      <c r="E33" s="79"/>
      <c r="F33" s="79"/>
      <c r="G33" s="39">
        <f>IF(((TEXT($B$2,"mm"))-(TEXT(B33,"mm"))=0),IF(E33=0,0,(F33-E33)))</f>
        <v>0</v>
      </c>
      <c r="H33" s="7"/>
      <c r="I33" s="7"/>
      <c r="J33" s="7"/>
      <c r="K33" s="7"/>
      <c r="L33" s="7"/>
      <c r="M33" s="7"/>
      <c r="N33" s="7"/>
      <c r="O33" s="7"/>
      <c r="P33" s="7"/>
      <c r="Q33" s="7"/>
      <c r="R33" s="7"/>
      <c r="S33" s="42">
        <f t="shared" si="4"/>
        <v>0.000101</v>
      </c>
      <c r="T33" s="42">
        <f t="shared" si="5"/>
        <v>0</v>
      </c>
      <c r="U33" s="43">
        <f t="shared" si="6"/>
      </c>
      <c r="V33" s="8"/>
      <c r="W33" s="9">
        <f t="shared" si="7"/>
      </c>
    </row>
    <row r="34" spans="1:23" s="10" customFormat="1" ht="14.25" customHeight="1">
      <c r="A34" s="6"/>
      <c r="B34" s="46">
        <f t="shared" si="2"/>
        <v>42884</v>
      </c>
      <c r="C34" s="47" t="str">
        <f t="shared" si="0"/>
        <v>יום ב</v>
      </c>
      <c r="D34" s="92">
        <f t="shared" si="3"/>
        <v>0.3541666666666667</v>
      </c>
      <c r="E34" s="79"/>
      <c r="F34" s="79"/>
      <c r="G34" s="39">
        <f>IF(((TEXT($B$2,"mm"))-(TEXT(B34,"mm"))=0),IF(E34=0,0,(F34-E34)))</f>
        <v>0</v>
      </c>
      <c r="H34" s="7"/>
      <c r="I34" s="7"/>
      <c r="J34" s="7"/>
      <c r="K34" s="7"/>
      <c r="L34" s="7"/>
      <c r="M34" s="7"/>
      <c r="N34" s="7"/>
      <c r="O34" s="7"/>
      <c r="P34" s="7"/>
      <c r="Q34" s="7"/>
      <c r="R34" s="7"/>
      <c r="S34" s="42">
        <f t="shared" si="4"/>
        <v>0.000101</v>
      </c>
      <c r="T34" s="42">
        <f>IF(((TEXT($B$2,"mm"))-(TEXT(B34,"mm"))=0),T33+(SUM(H34:R34)),T33)</f>
        <v>0</v>
      </c>
      <c r="U34" s="43">
        <f>IF(((TEXT($B$2,"mm"))-(TEXT(B34,"mm"))=0),IF(COUNTA(H34:R34,E34:F34)&gt;0,1,""),"")</f>
      </c>
      <c r="V34" s="8"/>
      <c r="W34" s="9">
        <f t="shared" si="7"/>
      </c>
    </row>
    <row r="35" spans="1:23" s="10" customFormat="1" ht="14.25" customHeight="1">
      <c r="A35" s="6"/>
      <c r="B35" s="46">
        <f t="shared" si="2"/>
        <v>42885</v>
      </c>
      <c r="C35" s="47" t="str">
        <f t="shared" si="0"/>
        <v>יום ג</v>
      </c>
      <c r="D35" s="92">
        <f t="shared" si="3"/>
        <v>0.3541666666666667</v>
      </c>
      <c r="E35" s="79"/>
      <c r="F35" s="79"/>
      <c r="G35" s="39">
        <f t="shared" si="1"/>
        <v>0</v>
      </c>
      <c r="H35" s="7"/>
      <c r="I35" s="7"/>
      <c r="J35" s="7"/>
      <c r="K35" s="7"/>
      <c r="L35" s="7"/>
      <c r="M35" s="7"/>
      <c r="N35" s="7"/>
      <c r="O35" s="7"/>
      <c r="P35" s="7"/>
      <c r="Q35" s="7"/>
      <c r="R35" s="7"/>
      <c r="S35" s="42">
        <f t="shared" si="4"/>
        <v>0.000101</v>
      </c>
      <c r="T35" s="42">
        <f t="shared" si="5"/>
        <v>0</v>
      </c>
      <c r="U35" s="43">
        <f>IF(((TEXT($B$2,"mm"))-(TEXT(B35,"mm"))=0),IF(COUNTA(H35:R35,E35:F35)&gt;0,1,""),"")</f>
      </c>
      <c r="V35" s="8"/>
      <c r="W35" s="9">
        <f t="shared" si="7"/>
      </c>
    </row>
    <row r="36" spans="1:23" s="10" customFormat="1" ht="14.25" customHeight="1" thickBot="1">
      <c r="A36" s="6"/>
      <c r="B36" s="46">
        <f t="shared" si="2"/>
        <v>42886</v>
      </c>
      <c r="C36" s="47" t="str">
        <f t="shared" si="0"/>
        <v>יום ד</v>
      </c>
      <c r="D36" s="92">
        <f t="shared" si="3"/>
        <v>0.3541666666666667</v>
      </c>
      <c r="E36" s="79"/>
      <c r="F36" s="79"/>
      <c r="G36" s="39">
        <f t="shared" si="1"/>
        <v>0</v>
      </c>
      <c r="H36" s="7"/>
      <c r="I36" s="7"/>
      <c r="J36" s="7"/>
      <c r="K36" s="7"/>
      <c r="L36" s="7"/>
      <c r="M36" s="7"/>
      <c r="N36" s="7"/>
      <c r="O36" s="7"/>
      <c r="P36" s="7"/>
      <c r="Q36" s="7"/>
      <c r="R36" s="7"/>
      <c r="S36" s="42">
        <f t="shared" si="4"/>
        <v>0.000101</v>
      </c>
      <c r="T36" s="42">
        <f t="shared" si="5"/>
        <v>0</v>
      </c>
      <c r="U36" s="43">
        <f>IF(((TEXT($B$2,"mm"))-(TEXT(B36,"mm"))=0),IF(COUNTA(H36:R36,E36:F36)&gt;0,1,""),"")</f>
      </c>
      <c r="V36" s="8"/>
      <c r="W36" s="9">
        <f t="shared" si="7"/>
      </c>
    </row>
    <row r="37" spans="1:22" s="26" customFormat="1" ht="24.75" customHeight="1" thickBot="1">
      <c r="A37" s="18"/>
      <c r="B37" s="19"/>
      <c r="C37" s="20"/>
      <c r="D37" s="21">
        <f>SUM(D6:D36)</f>
        <v>8.145833333333336</v>
      </c>
      <c r="E37" s="38"/>
      <c r="F37" s="38"/>
      <c r="G37" s="23">
        <f>SUM(G6:G36)</f>
        <v>0</v>
      </c>
      <c r="H37" s="95">
        <f aca="true" t="shared" si="8" ref="H37:R37">SUM(H6:H36)</f>
        <v>0</v>
      </c>
      <c r="I37" s="23">
        <f t="shared" si="8"/>
        <v>0</v>
      </c>
      <c r="J37" s="23">
        <f t="shared" si="8"/>
        <v>0</v>
      </c>
      <c r="K37" s="23">
        <f t="shared" si="8"/>
        <v>0</v>
      </c>
      <c r="L37" s="23">
        <f t="shared" si="8"/>
        <v>0</v>
      </c>
      <c r="M37" s="23">
        <f t="shared" si="8"/>
        <v>0</v>
      </c>
      <c r="N37" s="21">
        <f t="shared" si="8"/>
        <v>0</v>
      </c>
      <c r="O37" s="24">
        <f t="shared" si="8"/>
        <v>0</v>
      </c>
      <c r="P37" s="23">
        <f t="shared" si="8"/>
        <v>0</v>
      </c>
      <c r="Q37" s="23">
        <f t="shared" si="8"/>
        <v>0</v>
      </c>
      <c r="R37" s="22">
        <f t="shared" si="8"/>
        <v>0</v>
      </c>
      <c r="S37" s="75"/>
      <c r="T37" s="21">
        <f>T36</f>
        <v>0</v>
      </c>
      <c r="U37" s="25">
        <f>SUM(U6:U36)</f>
        <v>0</v>
      </c>
      <c r="V37" s="25">
        <f>COUNTA(V6:V36)</f>
        <v>0</v>
      </c>
    </row>
    <row r="38" spans="1:23" s="26" customFormat="1" ht="24.75" customHeight="1" thickBot="1">
      <c r="A38" s="119" t="s">
        <v>53</v>
      </c>
      <c r="B38" s="120"/>
      <c r="C38" s="120"/>
      <c r="D38" s="120"/>
      <c r="E38" s="120"/>
      <c r="F38" s="121"/>
      <c r="G38" s="83"/>
      <c r="H38" s="94">
        <f>H37/(MAX(D37,T37))</f>
        <v>0</v>
      </c>
      <c r="I38" s="94">
        <f>I37/(MAX(D37,T37))</f>
        <v>0</v>
      </c>
      <c r="J38" s="94">
        <f>J37/(MAX(D37,T37))</f>
        <v>0</v>
      </c>
      <c r="K38" s="94">
        <f>K37/(MAX(D37,T37))</f>
        <v>0</v>
      </c>
      <c r="L38" s="94">
        <f>L37/(MAX(D37,T37))</f>
        <v>0</v>
      </c>
      <c r="M38" s="94">
        <f>M37/(MAX(D37,T37))</f>
        <v>0</v>
      </c>
      <c r="N38" s="94">
        <f>N37/(MAX(D37,T37))</f>
        <v>0</v>
      </c>
      <c r="O38" s="87"/>
      <c r="P38" s="87"/>
      <c r="Q38" s="87"/>
      <c r="R38" s="87"/>
      <c r="S38" s="87"/>
      <c r="T38" s="87"/>
      <c r="U38" s="87"/>
      <c r="V38" s="87"/>
      <c r="W38" s="87"/>
    </row>
    <row r="39" spans="1:23" s="26" customFormat="1" ht="24.75" customHeight="1" thickBot="1">
      <c r="A39" s="84" t="s">
        <v>56</v>
      </c>
      <c r="B39" s="88"/>
      <c r="C39" s="84"/>
      <c r="D39" s="84"/>
      <c r="E39" s="84"/>
      <c r="F39" s="89">
        <f>(MAX(D37,T37))</f>
        <v>8.145833333333336</v>
      </c>
      <c r="G39" s="85"/>
      <c r="H39" s="86"/>
      <c r="I39" s="86"/>
      <c r="J39" s="86"/>
      <c r="K39" s="86"/>
      <c r="L39" s="87"/>
      <c r="M39" s="87"/>
      <c r="N39" s="87"/>
      <c r="O39" s="87"/>
      <c r="P39" s="87"/>
      <c r="Q39" s="87"/>
      <c r="R39" s="87"/>
      <c r="S39" s="87"/>
      <c r="T39" s="87"/>
      <c r="U39" s="87"/>
      <c r="V39" s="87"/>
      <c r="W39" s="87"/>
    </row>
    <row r="40" spans="7:24" s="27" customFormat="1" ht="29.25" customHeight="1" thickBot="1">
      <c r="G40" s="122" t="str">
        <f>IF(G37=(H37+I37+J37+K37+L37+M37+N37),"בדיקה: מלוא שעות העבודה הוקצו למשימות ","אין התאמה בין שעות העבודה לשעות שהוקצו למשימות")</f>
        <v>בדיקה: מלוא שעות העבודה הוקצו למשימות </v>
      </c>
      <c r="H40" s="123"/>
      <c r="I40" s="123"/>
      <c r="J40" s="124"/>
      <c r="K40" s="86"/>
      <c r="L40" s="87"/>
      <c r="S40" s="125" t="s">
        <v>37</v>
      </c>
      <c r="T40" s="126"/>
      <c r="U40" s="127"/>
      <c r="V40" s="68">
        <f>IF(U37=0,0,V37/U37)</f>
        <v>0</v>
      </c>
      <c r="X40" s="28"/>
    </row>
    <row r="41" spans="1:4" s="29" customFormat="1" ht="21" customHeight="1" thickTop="1">
      <c r="A41" s="29" t="s">
        <v>28</v>
      </c>
      <c r="C41" s="30"/>
      <c r="D41" s="30"/>
    </row>
    <row r="42" spans="1:27" s="3" customFormat="1" ht="12">
      <c r="A42" s="9"/>
      <c r="B42" s="9"/>
      <c r="C42" s="31"/>
      <c r="D42" s="31"/>
      <c r="Y42" s="2"/>
      <c r="Z42" s="2"/>
      <c r="AA42" s="2"/>
    </row>
    <row r="43" spans="1:25" s="3" customFormat="1" ht="21" customHeight="1" thickBot="1">
      <c r="A43" s="70" t="s">
        <v>32</v>
      </c>
      <c r="B43" s="32"/>
      <c r="C43" s="102"/>
      <c r="D43" s="102"/>
      <c r="E43" s="102"/>
      <c r="F43" s="113" t="s">
        <v>46</v>
      </c>
      <c r="G43" s="114"/>
      <c r="H43" s="114"/>
      <c r="I43" s="102"/>
      <c r="J43" s="102"/>
      <c r="K43" s="102"/>
      <c r="L43" s="102"/>
      <c r="M43" s="32"/>
      <c r="W43" s="2"/>
      <c r="X43" s="2"/>
      <c r="Y43" s="2"/>
    </row>
    <row r="44" spans="1:25" s="3" customFormat="1" ht="21" customHeight="1" thickBot="1">
      <c r="A44" s="70" t="s">
        <v>44</v>
      </c>
      <c r="B44" s="32"/>
      <c r="C44" s="102"/>
      <c r="D44" s="102"/>
      <c r="E44" s="102"/>
      <c r="F44" s="113" t="s">
        <v>45</v>
      </c>
      <c r="G44" s="114"/>
      <c r="H44" s="114"/>
      <c r="I44" s="102"/>
      <c r="J44" s="102"/>
      <c r="K44" s="102"/>
      <c r="L44" s="102"/>
      <c r="M44" s="32"/>
      <c r="W44" s="2"/>
      <c r="X44" s="2"/>
      <c r="Y44" s="2"/>
    </row>
    <row r="45" spans="1:25" s="3" customFormat="1" ht="21" customHeight="1" thickBot="1">
      <c r="A45" s="70"/>
      <c r="B45" s="32" t="s">
        <v>33</v>
      </c>
      <c r="C45" s="102"/>
      <c r="D45" s="102"/>
      <c r="E45" s="102"/>
      <c r="F45" s="72"/>
      <c r="G45" s="71"/>
      <c r="H45" s="32" t="s">
        <v>33</v>
      </c>
      <c r="I45" s="102"/>
      <c r="J45" s="102"/>
      <c r="K45" s="102"/>
      <c r="L45" s="102"/>
      <c r="M45" s="32"/>
      <c r="N45" s="32"/>
      <c r="O45" s="73"/>
      <c r="P45" s="73"/>
      <c r="Q45" s="73"/>
      <c r="W45" s="2"/>
      <c r="X45" s="2"/>
      <c r="Y45" s="2"/>
    </row>
    <row r="46" spans="1:4" s="3" customFormat="1" ht="12">
      <c r="A46" s="9"/>
      <c r="B46" s="9"/>
      <c r="C46" s="31"/>
      <c r="D46" s="31"/>
    </row>
    <row r="47" spans="1:4" s="3" customFormat="1" ht="12">
      <c r="A47" s="9"/>
      <c r="B47" s="9"/>
      <c r="C47" s="31"/>
      <c r="D47" s="31"/>
    </row>
    <row r="48" spans="1:4" s="3" customFormat="1" ht="27" customHeight="1">
      <c r="A48" s="109" t="s">
        <v>29</v>
      </c>
      <c r="B48" s="110"/>
      <c r="C48" s="111"/>
      <c r="D48" s="64" t="s">
        <v>40</v>
      </c>
    </row>
    <row r="49" spans="1:16" s="3" customFormat="1" ht="26.25" customHeight="1">
      <c r="A49" s="106" t="s">
        <v>39</v>
      </c>
      <c r="B49" s="107"/>
      <c r="C49" s="108"/>
      <c r="D49" s="63">
        <v>1</v>
      </c>
      <c r="E49" s="112" t="s">
        <v>49</v>
      </c>
      <c r="F49" s="112"/>
      <c r="G49" s="112"/>
      <c r="H49" s="112"/>
      <c r="I49" s="67"/>
      <c r="P49" s="69"/>
    </row>
    <row r="50" spans="1:4" s="3" customFormat="1" ht="22.5" customHeight="1">
      <c r="A50" s="106" t="s">
        <v>34</v>
      </c>
      <c r="B50" s="107"/>
      <c r="C50" s="108"/>
      <c r="D50" s="74">
        <v>0.3541666666666667</v>
      </c>
    </row>
    <row r="51" spans="1:16" s="3" customFormat="1" ht="22.5" customHeight="1">
      <c r="A51" s="106" t="s">
        <v>47</v>
      </c>
      <c r="B51" s="107"/>
      <c r="C51" s="108"/>
      <c r="D51" s="7">
        <v>0.1875</v>
      </c>
      <c r="P51" s="69"/>
    </row>
    <row r="52" spans="1:4" s="3" customFormat="1" ht="12">
      <c r="A52" s="33"/>
      <c r="B52" s="9"/>
      <c r="C52" s="31"/>
      <c r="D52" s="31"/>
    </row>
    <row r="53" spans="1:4" s="3" customFormat="1" ht="12">
      <c r="A53" s="33"/>
      <c r="B53" s="9"/>
      <c r="C53" s="31"/>
      <c r="D53" s="31"/>
    </row>
    <row r="54" spans="1:4" s="3" customFormat="1" ht="12">
      <c r="A54" s="33"/>
      <c r="B54" s="9"/>
      <c r="C54" s="31"/>
      <c r="D54" s="31"/>
    </row>
    <row r="55" spans="1:4" s="3" customFormat="1" ht="12">
      <c r="A55" s="33"/>
      <c r="B55" s="9"/>
      <c r="C55" s="31"/>
      <c r="D55" s="31"/>
    </row>
    <row r="56" spans="1:4" s="3" customFormat="1" ht="12">
      <c r="A56" s="33"/>
      <c r="B56" s="9"/>
      <c r="C56" s="31"/>
      <c r="D56" s="31"/>
    </row>
    <row r="57" spans="1:4" s="35" customFormat="1" ht="12">
      <c r="A57" s="33"/>
      <c r="B57" s="96"/>
      <c r="C57" s="97"/>
      <c r="D57" s="97"/>
    </row>
    <row r="58" spans="1:4" s="35" customFormat="1" ht="12">
      <c r="A58" s="34" t="s">
        <v>48</v>
      </c>
      <c r="B58" s="96" t="s">
        <v>48</v>
      </c>
      <c r="C58" s="97"/>
      <c r="D58" s="97">
        <v>2017</v>
      </c>
    </row>
    <row r="59" spans="1:4" s="35" customFormat="1" ht="12">
      <c r="A59" s="34"/>
      <c r="B59" s="96"/>
      <c r="C59" s="97"/>
      <c r="D59" s="97"/>
    </row>
    <row r="60" spans="1:4" s="35" customFormat="1" ht="12">
      <c r="A60" s="34"/>
      <c r="B60" s="96" t="s">
        <v>42</v>
      </c>
      <c r="C60" s="97"/>
      <c r="D60" s="97"/>
    </row>
    <row r="61" spans="1:15" s="35" customFormat="1" ht="12">
      <c r="A61" s="34"/>
      <c r="B61" s="96"/>
      <c r="C61" s="97"/>
      <c r="D61" s="97"/>
      <c r="K61" s="96"/>
      <c r="L61" s="96"/>
      <c r="M61" s="96"/>
      <c r="N61" s="96"/>
      <c r="O61" s="96"/>
    </row>
    <row r="62" spans="1:4" s="96" customFormat="1" ht="12">
      <c r="A62" s="34"/>
      <c r="C62" s="98"/>
      <c r="D62" s="98"/>
    </row>
    <row r="63" spans="1:4" s="96" customFormat="1" ht="12">
      <c r="A63" s="34"/>
      <c r="B63" s="33" t="s">
        <v>3</v>
      </c>
      <c r="C63" s="98"/>
      <c r="D63" s="98"/>
    </row>
    <row r="64" spans="1:4" s="96" customFormat="1" ht="12">
      <c r="A64" s="34"/>
      <c r="B64" s="33" t="s">
        <v>4</v>
      </c>
      <c r="C64" s="98"/>
      <c r="D64" s="98"/>
    </row>
    <row r="65" spans="1:4" s="96" customFormat="1" ht="12">
      <c r="A65" s="34"/>
      <c r="B65" s="33" t="s">
        <v>5</v>
      </c>
      <c r="C65" s="98"/>
      <c r="D65" s="98"/>
    </row>
    <row r="66" spans="1:4" s="96" customFormat="1" ht="12">
      <c r="A66" s="34"/>
      <c r="B66" s="33" t="s">
        <v>6</v>
      </c>
      <c r="C66" s="98"/>
      <c r="D66" s="98"/>
    </row>
    <row r="67" spans="1:4" s="96" customFormat="1" ht="12">
      <c r="A67" s="34"/>
      <c r="B67" s="33" t="s">
        <v>7</v>
      </c>
      <c r="C67" s="98"/>
      <c r="D67" s="98"/>
    </row>
    <row r="68" spans="1:4" s="96" customFormat="1" ht="12">
      <c r="A68" s="34"/>
      <c r="B68" s="33" t="s">
        <v>8</v>
      </c>
      <c r="C68" s="98"/>
      <c r="D68" s="98"/>
    </row>
    <row r="69" spans="1:4" s="96" customFormat="1" ht="12">
      <c r="A69" s="34"/>
      <c r="B69" s="33" t="s">
        <v>9</v>
      </c>
      <c r="C69" s="98"/>
      <c r="D69" s="98"/>
    </row>
    <row r="70" spans="1:4" s="96" customFormat="1" ht="12">
      <c r="A70" s="34"/>
      <c r="B70" s="33" t="s">
        <v>22</v>
      </c>
      <c r="C70" s="98"/>
      <c r="D70" s="98"/>
    </row>
    <row r="71" spans="1:4" s="96" customFormat="1" ht="12">
      <c r="A71" s="34"/>
      <c r="B71" s="33" t="s">
        <v>51</v>
      </c>
      <c r="C71" s="98"/>
      <c r="D71" s="98"/>
    </row>
    <row r="72" spans="1:4" s="96" customFormat="1" ht="12">
      <c r="A72" s="34"/>
      <c r="B72" s="34"/>
      <c r="C72" s="98"/>
      <c r="D72" s="98"/>
    </row>
    <row r="73" spans="1:4" s="96" customFormat="1" ht="12">
      <c r="A73" s="34"/>
      <c r="B73" s="34" t="s">
        <v>27</v>
      </c>
      <c r="C73" s="98"/>
      <c r="D73" s="98"/>
    </row>
    <row r="74" spans="1:4" s="96" customFormat="1" ht="12">
      <c r="A74" s="34"/>
      <c r="B74" s="34"/>
      <c r="C74" s="98"/>
      <c r="D74" s="98"/>
    </row>
    <row r="75" spans="1:4" s="96" customFormat="1" ht="12">
      <c r="A75" s="34"/>
      <c r="B75" s="34">
        <v>39448</v>
      </c>
      <c r="C75" s="98"/>
      <c r="D75" s="98"/>
    </row>
    <row r="76" spans="1:4" s="96" customFormat="1" ht="12">
      <c r="A76" s="34"/>
      <c r="B76" s="34">
        <v>39479</v>
      </c>
      <c r="C76" s="98"/>
      <c r="D76" s="98"/>
    </row>
    <row r="77" spans="1:4" s="96" customFormat="1" ht="12">
      <c r="A77" s="34"/>
      <c r="B77" s="34">
        <v>39508</v>
      </c>
      <c r="C77" s="98"/>
      <c r="D77" s="98"/>
    </row>
    <row r="78" spans="1:4" s="96" customFormat="1" ht="12">
      <c r="A78" s="34"/>
      <c r="B78" s="34">
        <v>39539</v>
      </c>
      <c r="C78" s="98"/>
      <c r="D78" s="98"/>
    </row>
    <row r="79" spans="1:4" s="96" customFormat="1" ht="12">
      <c r="A79" s="34"/>
      <c r="B79" s="34">
        <v>39569</v>
      </c>
      <c r="C79" s="98"/>
      <c r="D79" s="98"/>
    </row>
    <row r="80" spans="1:4" s="96" customFormat="1" ht="12">
      <c r="A80" s="34"/>
      <c r="B80" s="34">
        <v>39600</v>
      </c>
      <c r="C80" s="98"/>
      <c r="D80" s="98"/>
    </row>
    <row r="81" spans="1:4" s="96" customFormat="1" ht="12">
      <c r="A81" s="34"/>
      <c r="B81" s="34">
        <v>39630</v>
      </c>
      <c r="C81" s="98"/>
      <c r="D81" s="98"/>
    </row>
    <row r="82" spans="1:4" s="96" customFormat="1" ht="12">
      <c r="A82" s="34"/>
      <c r="B82" s="34">
        <v>39661</v>
      </c>
      <c r="C82" s="98"/>
      <c r="D82" s="98"/>
    </row>
    <row r="83" spans="1:4" s="96" customFormat="1" ht="12">
      <c r="A83" s="34"/>
      <c r="B83" s="34">
        <v>39692</v>
      </c>
      <c r="C83" s="98"/>
      <c r="D83" s="98"/>
    </row>
    <row r="84" spans="1:4" s="96" customFormat="1" ht="12">
      <c r="A84" s="34"/>
      <c r="B84" s="34">
        <v>39722</v>
      </c>
      <c r="C84" s="98"/>
      <c r="D84" s="98"/>
    </row>
    <row r="85" spans="1:4" s="96" customFormat="1" ht="12">
      <c r="A85" s="34"/>
      <c r="B85" s="34">
        <v>39753</v>
      </c>
      <c r="C85" s="98"/>
      <c r="D85" s="98"/>
    </row>
    <row r="86" spans="1:4" s="96" customFormat="1" ht="12">
      <c r="A86" s="34"/>
      <c r="B86" s="34">
        <v>39783</v>
      </c>
      <c r="C86" s="98"/>
      <c r="D86" s="98"/>
    </row>
    <row r="87" spans="1:4" s="96" customFormat="1" ht="12">
      <c r="A87" s="34"/>
      <c r="B87" s="34">
        <v>39814</v>
      </c>
      <c r="C87" s="98"/>
      <c r="D87" s="98"/>
    </row>
    <row r="88" spans="1:4" s="96" customFormat="1" ht="12">
      <c r="A88" s="34"/>
      <c r="B88" s="34">
        <v>39845</v>
      </c>
      <c r="C88" s="98"/>
      <c r="D88" s="98"/>
    </row>
    <row r="89" spans="1:4" s="96" customFormat="1" ht="12">
      <c r="A89" s="34"/>
      <c r="B89" s="34">
        <v>39873</v>
      </c>
      <c r="C89" s="98"/>
      <c r="D89" s="98"/>
    </row>
    <row r="90" spans="1:4" s="96" customFormat="1" ht="12">
      <c r="A90" s="34"/>
      <c r="B90" s="34">
        <v>39904</v>
      </c>
      <c r="C90" s="98"/>
      <c r="D90" s="98"/>
    </row>
    <row r="91" spans="1:4" s="96" customFormat="1" ht="12">
      <c r="A91" s="34"/>
      <c r="B91" s="34">
        <v>39934</v>
      </c>
      <c r="C91" s="98"/>
      <c r="D91" s="98"/>
    </row>
    <row r="92" spans="1:4" s="96" customFormat="1" ht="12">
      <c r="A92" s="34"/>
      <c r="B92" s="34">
        <v>39965</v>
      </c>
      <c r="C92" s="98"/>
      <c r="D92" s="98"/>
    </row>
    <row r="93" spans="1:4" s="96" customFormat="1" ht="12">
      <c r="A93" s="34"/>
      <c r="B93" s="34">
        <v>39995</v>
      </c>
      <c r="C93" s="98"/>
      <c r="D93" s="98"/>
    </row>
    <row r="94" spans="1:4" s="96" customFormat="1" ht="12">
      <c r="A94" s="34"/>
      <c r="B94" s="34">
        <v>40026</v>
      </c>
      <c r="C94" s="98"/>
      <c r="D94" s="98"/>
    </row>
    <row r="95" spans="1:4" s="96" customFormat="1" ht="12">
      <c r="A95" s="34"/>
      <c r="B95" s="34">
        <v>40057</v>
      </c>
      <c r="C95" s="98"/>
      <c r="D95" s="98"/>
    </row>
    <row r="96" spans="1:4" s="96" customFormat="1" ht="12">
      <c r="A96" s="34"/>
      <c r="B96" s="34">
        <v>40087</v>
      </c>
      <c r="C96" s="98"/>
      <c r="D96" s="98"/>
    </row>
    <row r="97" spans="1:4" s="96" customFormat="1" ht="12">
      <c r="A97" s="34"/>
      <c r="B97" s="34">
        <v>40118</v>
      </c>
      <c r="C97" s="98"/>
      <c r="D97" s="98"/>
    </row>
    <row r="98" spans="1:4" s="96" customFormat="1" ht="12">
      <c r="A98" s="34"/>
      <c r="B98" s="34">
        <v>40148</v>
      </c>
      <c r="C98" s="98"/>
      <c r="D98" s="98"/>
    </row>
    <row r="99" spans="1:4" s="96" customFormat="1" ht="12">
      <c r="A99" s="34"/>
      <c r="B99" s="34">
        <v>40179</v>
      </c>
      <c r="C99" s="98"/>
      <c r="D99" s="98"/>
    </row>
    <row r="100" spans="1:4" s="96" customFormat="1" ht="12">
      <c r="A100" s="34"/>
      <c r="B100" s="34">
        <v>40210</v>
      </c>
      <c r="C100" s="98"/>
      <c r="D100" s="98"/>
    </row>
    <row r="101" spans="1:4" s="96" customFormat="1" ht="12">
      <c r="A101" s="34"/>
      <c r="B101" s="34">
        <v>40238</v>
      </c>
      <c r="C101" s="98"/>
      <c r="D101" s="98"/>
    </row>
    <row r="102" spans="1:4" s="96" customFormat="1" ht="12">
      <c r="A102" s="34"/>
      <c r="B102" s="34">
        <v>40269</v>
      </c>
      <c r="C102" s="98"/>
      <c r="D102" s="98"/>
    </row>
    <row r="103" spans="1:4" s="96" customFormat="1" ht="12">
      <c r="A103" s="34"/>
      <c r="B103" s="34">
        <v>40299</v>
      </c>
      <c r="C103" s="98"/>
      <c r="D103" s="98"/>
    </row>
    <row r="104" spans="1:4" s="96" customFormat="1" ht="12">
      <c r="A104" s="34"/>
      <c r="B104" s="34">
        <v>40330</v>
      </c>
      <c r="C104" s="98"/>
      <c r="D104" s="98"/>
    </row>
    <row r="105" spans="1:4" s="96" customFormat="1" ht="12">
      <c r="A105" s="34"/>
      <c r="B105" s="34">
        <v>40360</v>
      </c>
      <c r="C105" s="98"/>
      <c r="D105" s="98"/>
    </row>
    <row r="106" spans="1:4" s="96" customFormat="1" ht="12">
      <c r="A106" s="34"/>
      <c r="B106" s="34">
        <v>40391</v>
      </c>
      <c r="C106" s="98"/>
      <c r="D106" s="98"/>
    </row>
    <row r="107" spans="1:4" s="96" customFormat="1" ht="12">
      <c r="A107" s="34"/>
      <c r="B107" s="34">
        <v>40422</v>
      </c>
      <c r="C107" s="98"/>
      <c r="D107" s="98"/>
    </row>
    <row r="108" spans="1:4" s="96" customFormat="1" ht="12">
      <c r="A108" s="34"/>
      <c r="B108" s="34">
        <v>40452</v>
      </c>
      <c r="C108" s="98"/>
      <c r="D108" s="98"/>
    </row>
    <row r="109" spans="1:4" s="96" customFormat="1" ht="12">
      <c r="A109" s="34"/>
      <c r="B109" s="34">
        <v>40483</v>
      </c>
      <c r="C109" s="98"/>
      <c r="D109" s="98"/>
    </row>
    <row r="110" spans="1:4" s="96" customFormat="1" ht="12">
      <c r="A110" s="34"/>
      <c r="B110" s="34">
        <v>40513</v>
      </c>
      <c r="C110" s="98"/>
      <c r="D110" s="98"/>
    </row>
    <row r="111" spans="1:4" s="96" customFormat="1" ht="12">
      <c r="A111" s="34"/>
      <c r="B111" s="34">
        <v>40544</v>
      </c>
      <c r="C111" s="98"/>
      <c r="D111" s="98"/>
    </row>
    <row r="112" spans="1:4" s="96" customFormat="1" ht="12">
      <c r="A112" s="34"/>
      <c r="B112" s="34">
        <v>40575</v>
      </c>
      <c r="C112" s="98"/>
      <c r="D112" s="98"/>
    </row>
    <row r="113" spans="1:4" s="96" customFormat="1" ht="12">
      <c r="A113" s="34"/>
      <c r="B113" s="34">
        <v>40603</v>
      </c>
      <c r="C113" s="98"/>
      <c r="D113" s="98"/>
    </row>
    <row r="114" spans="1:4" s="96" customFormat="1" ht="12">
      <c r="A114" s="34"/>
      <c r="B114" s="34">
        <v>40634</v>
      </c>
      <c r="C114" s="98"/>
      <c r="D114" s="98"/>
    </row>
    <row r="115" spans="1:4" s="96" customFormat="1" ht="12">
      <c r="A115" s="34"/>
      <c r="B115" s="34">
        <v>40664</v>
      </c>
      <c r="C115" s="98"/>
      <c r="D115" s="98"/>
    </row>
    <row r="116" spans="1:4" s="96" customFormat="1" ht="12">
      <c r="A116" s="34"/>
      <c r="B116" s="34">
        <v>40695</v>
      </c>
      <c r="C116" s="98"/>
      <c r="D116" s="98"/>
    </row>
    <row r="117" spans="1:4" s="96" customFormat="1" ht="12">
      <c r="A117" s="34"/>
      <c r="B117" s="34">
        <v>40725</v>
      </c>
      <c r="C117" s="98"/>
      <c r="D117" s="98"/>
    </row>
    <row r="118" spans="1:4" s="96" customFormat="1" ht="12">
      <c r="A118" s="34"/>
      <c r="B118" s="34">
        <v>40756</v>
      </c>
      <c r="C118" s="98"/>
      <c r="D118" s="98"/>
    </row>
    <row r="119" spans="1:4" s="96" customFormat="1" ht="12">
      <c r="A119" s="34"/>
      <c r="B119" s="34">
        <v>40787</v>
      </c>
      <c r="C119" s="98"/>
      <c r="D119" s="98"/>
    </row>
    <row r="120" spans="2:4" s="96" customFormat="1" ht="12">
      <c r="B120" s="34">
        <v>40817</v>
      </c>
      <c r="C120" s="98"/>
      <c r="D120" s="98"/>
    </row>
    <row r="121" spans="2:4" s="96" customFormat="1" ht="12">
      <c r="B121" s="34">
        <v>40848</v>
      </c>
      <c r="C121" s="98"/>
      <c r="D121" s="98"/>
    </row>
    <row r="122" spans="2:4" s="96" customFormat="1" ht="12">
      <c r="B122" s="34">
        <v>40878</v>
      </c>
      <c r="C122" s="98"/>
      <c r="D122" s="98"/>
    </row>
    <row r="123" spans="2:4" s="96" customFormat="1" ht="12">
      <c r="B123" s="34">
        <v>40909</v>
      </c>
      <c r="C123" s="98"/>
      <c r="D123" s="98"/>
    </row>
    <row r="124" spans="2:4" s="96" customFormat="1" ht="12">
      <c r="B124" s="34">
        <v>40940</v>
      </c>
      <c r="C124" s="98"/>
      <c r="D124" s="98"/>
    </row>
    <row r="125" spans="2:4" s="96" customFormat="1" ht="12">
      <c r="B125" s="34">
        <v>40969</v>
      </c>
      <c r="C125" s="98"/>
      <c r="D125" s="98"/>
    </row>
    <row r="126" spans="2:4" s="96" customFormat="1" ht="12">
      <c r="B126" s="34">
        <v>41000</v>
      </c>
      <c r="C126" s="98"/>
      <c r="D126" s="98"/>
    </row>
    <row r="127" spans="2:4" s="96" customFormat="1" ht="12">
      <c r="B127" s="34">
        <v>41030</v>
      </c>
      <c r="C127" s="98"/>
      <c r="D127" s="98"/>
    </row>
    <row r="128" spans="2:4" s="96" customFormat="1" ht="12">
      <c r="B128" s="34">
        <v>41061</v>
      </c>
      <c r="C128" s="98"/>
      <c r="D128" s="98"/>
    </row>
    <row r="129" spans="2:4" s="96" customFormat="1" ht="12">
      <c r="B129" s="34">
        <v>41091</v>
      </c>
      <c r="C129" s="98"/>
      <c r="D129" s="98"/>
    </row>
    <row r="130" spans="2:4" s="96" customFormat="1" ht="12">
      <c r="B130" s="34">
        <v>41122</v>
      </c>
      <c r="C130" s="98"/>
      <c r="D130" s="98"/>
    </row>
    <row r="131" spans="2:4" s="96" customFormat="1" ht="12">
      <c r="B131" s="34">
        <v>41153</v>
      </c>
      <c r="C131" s="98"/>
      <c r="D131" s="98"/>
    </row>
    <row r="132" spans="2:4" s="96" customFormat="1" ht="12">
      <c r="B132" s="34">
        <v>41183</v>
      </c>
      <c r="C132" s="98"/>
      <c r="D132" s="98"/>
    </row>
    <row r="133" spans="2:15" s="96" customFormat="1" ht="12">
      <c r="B133" s="34">
        <v>41214</v>
      </c>
      <c r="C133" s="98"/>
      <c r="D133" s="98"/>
      <c r="K133" s="35"/>
      <c r="L133" s="35"/>
      <c r="M133" s="35"/>
      <c r="N133" s="35"/>
      <c r="O133" s="35"/>
    </row>
    <row r="134" spans="2:4" s="35" customFormat="1" ht="12">
      <c r="B134" s="99">
        <v>41244</v>
      </c>
      <c r="C134" s="97"/>
      <c r="D134" s="97"/>
    </row>
    <row r="135" spans="3:4" s="35" customFormat="1" ht="12">
      <c r="C135" s="97"/>
      <c r="D135" s="97"/>
    </row>
    <row r="136" spans="1:3" ht="12">
      <c r="A136" s="35"/>
      <c r="B136" s="35"/>
      <c r="C136" s="97"/>
    </row>
    <row r="137" spans="1:3" ht="12">
      <c r="A137" s="35"/>
      <c r="B137" s="35"/>
      <c r="C137" s="97"/>
    </row>
    <row r="138" spans="1:3" ht="12">
      <c r="A138" s="35"/>
      <c r="B138" s="35"/>
      <c r="C138" s="97"/>
    </row>
    <row r="139" spans="1:3" ht="12">
      <c r="A139" s="35"/>
      <c r="B139" s="35"/>
      <c r="C139" s="97"/>
    </row>
    <row r="140" spans="1:3" ht="12">
      <c r="A140" s="35"/>
      <c r="B140" s="35"/>
      <c r="C140" s="97"/>
    </row>
    <row r="141" spans="1:3" ht="12">
      <c r="A141" s="35"/>
      <c r="B141" s="35"/>
      <c r="C141" s="97"/>
    </row>
    <row r="142" spans="1:3" ht="12">
      <c r="A142" s="35"/>
      <c r="B142" s="35"/>
      <c r="C142" s="97"/>
    </row>
    <row r="143" spans="1:3" ht="12">
      <c r="A143" s="35"/>
      <c r="B143" s="35"/>
      <c r="C143" s="97"/>
    </row>
    <row r="144" spans="1:3" ht="12">
      <c r="A144" s="35"/>
      <c r="B144" s="35"/>
      <c r="C144" s="97"/>
    </row>
    <row r="145" spans="1:3" ht="12">
      <c r="A145" s="35"/>
      <c r="B145" s="35"/>
      <c r="C145" s="97"/>
    </row>
    <row r="146" spans="1:3" ht="12">
      <c r="A146" s="35"/>
      <c r="B146" s="35"/>
      <c r="C146" s="97"/>
    </row>
    <row r="147" spans="1:3" ht="12">
      <c r="A147" s="35"/>
      <c r="B147" s="35"/>
      <c r="C147" s="97"/>
    </row>
    <row r="148" spans="1:3" ht="12">
      <c r="A148" s="35"/>
      <c r="B148" s="35"/>
      <c r="C148" s="97"/>
    </row>
    <row r="149" spans="1:3" ht="12">
      <c r="A149" s="35"/>
      <c r="B149" s="35"/>
      <c r="C149" s="97"/>
    </row>
    <row r="150" spans="1:3" ht="12">
      <c r="A150" s="35"/>
      <c r="B150" s="35"/>
      <c r="C150" s="97"/>
    </row>
    <row r="151" spans="1:3" ht="12">
      <c r="A151" s="35"/>
      <c r="B151" s="35"/>
      <c r="C151" s="97"/>
    </row>
    <row r="152" spans="1:3" ht="12">
      <c r="A152" s="35"/>
      <c r="B152" s="35"/>
      <c r="C152" s="97"/>
    </row>
    <row r="153" spans="1:3" ht="12">
      <c r="A153" s="35"/>
      <c r="B153" s="35"/>
      <c r="C153" s="97"/>
    </row>
    <row r="154" spans="1:3" ht="12">
      <c r="A154" s="35"/>
      <c r="B154" s="35"/>
      <c r="C154" s="97"/>
    </row>
    <row r="155" spans="1:3" ht="12">
      <c r="A155" s="35"/>
      <c r="B155" s="35"/>
      <c r="C155" s="97"/>
    </row>
    <row r="156" spans="1:3" ht="12">
      <c r="A156" s="35"/>
      <c r="B156" s="35"/>
      <c r="C156" s="97"/>
    </row>
    <row r="157" spans="1:3" ht="12">
      <c r="A157" s="35"/>
      <c r="B157" s="35"/>
      <c r="C157" s="97"/>
    </row>
    <row r="158" spans="1:3" ht="12">
      <c r="A158" s="35"/>
      <c r="B158" s="35"/>
      <c r="C158" s="97"/>
    </row>
  </sheetData>
  <sheetProtection password="CAD0" sheet="1" objects="1" scenarios="1"/>
  <mergeCells count="26">
    <mergeCell ref="E4:G4"/>
    <mergeCell ref="H4:N4"/>
    <mergeCell ref="C43:E43"/>
    <mergeCell ref="F43:H43"/>
    <mergeCell ref="A38:F38"/>
    <mergeCell ref="G40:J40"/>
    <mergeCell ref="C44:E44"/>
    <mergeCell ref="F44:H44"/>
    <mergeCell ref="I44:L44"/>
    <mergeCell ref="S2:T2"/>
    <mergeCell ref="F2:G2"/>
    <mergeCell ref="H2:I2"/>
    <mergeCell ref="L2:M2"/>
    <mergeCell ref="N2:O2"/>
    <mergeCell ref="O4:R4"/>
    <mergeCell ref="A4:D4"/>
    <mergeCell ref="Q2:R2"/>
    <mergeCell ref="S40:U40"/>
    <mergeCell ref="A51:C51"/>
    <mergeCell ref="A49:C49"/>
    <mergeCell ref="E49:H49"/>
    <mergeCell ref="C45:E45"/>
    <mergeCell ref="A48:C48"/>
    <mergeCell ref="A50:C50"/>
    <mergeCell ref="I43:L43"/>
    <mergeCell ref="I45:L45"/>
  </mergeCells>
  <conditionalFormatting sqref="D50:D51">
    <cfRule type="expression" priority="23" dxfId="0" stopIfTrue="1">
      <formula>OR($C50=$B$68,$C50=$B$69,$C50=$B$70)</formula>
    </cfRule>
    <cfRule type="expression" priority="24" dxfId="1" stopIfTrue="1">
      <formula>OR($W50=$B$60)</formula>
    </cfRule>
  </conditionalFormatting>
  <conditionalFormatting sqref="Z2:AA2 Z3:Z4 AC2:AC5 Z9:AA9 Z10 AC9:AE9 AC10:AC14 AE10:AE14 AI8:AI9 AG9:AH9 AH10:AH14 AK9:AM9 AK10:AK12 AL13 AM12:AM18 AO9:AO10 AR9:AR10 AR13:AR15 AP11:AQ12 AO13:AO15 AV6:AV9 AT9:AU9 AT10:AT12 AU13 AV14:AV15">
    <cfRule type="expression" priority="25" dxfId="1" stopIfTrue="1">
      <formula>AND($H$2="רן",$N$2="יחזקאל")</formula>
    </cfRule>
  </conditionalFormatting>
  <conditionalFormatting sqref="W6:W36">
    <cfRule type="cellIs" priority="70" dxfId="21" operator="equal" stopIfTrue="1">
      <formula>$B$60</formula>
    </cfRule>
  </conditionalFormatting>
  <conditionalFormatting sqref="T6:V36 G6:R36 A6:C36">
    <cfRule type="expression" priority="75" dxfId="0" stopIfTrue="1">
      <formula>WEEKDAY($B6)&gt;=6</formula>
    </cfRule>
  </conditionalFormatting>
  <conditionalFormatting sqref="D6:D36">
    <cfRule type="expression" priority="76" dxfId="0" stopIfTrue="1">
      <formula>WEEKDAY($B6)&gt;=6</formula>
    </cfRule>
    <cfRule type="expression" priority="77" dxfId="18" stopIfTrue="1">
      <formula>OR($A6=$B$70,$A6=$B$71)</formula>
    </cfRule>
  </conditionalFormatting>
  <conditionalFormatting sqref="E6">
    <cfRule type="expression" priority="13" dxfId="8" stopIfTrue="1">
      <formula>AND(SUM(H6:N6)&lt;G6,AND($C6&lt;&gt;$B$68,$C6&lt;&gt;$B$69,$C6&lt;&gt;$B$70))</formula>
    </cfRule>
    <cfRule type="expression" priority="14" dxfId="1" stopIfTrue="1">
      <formula>SUM(H6:N6)&gt;G6+0.0001</formula>
    </cfRule>
    <cfRule type="expression" priority="15" dxfId="0" stopIfTrue="1">
      <formula>WEEKDAY($B6)&gt;=6</formula>
    </cfRule>
  </conditionalFormatting>
  <conditionalFormatting sqref="F6">
    <cfRule type="expression" priority="16" dxfId="8" stopIfTrue="1">
      <formula>AND(SUM(H6:N6)&lt;G6,AND($C6&lt;&gt;$B$68,$C6&lt;&gt;$B$69,$C6&lt;&gt;$B$70))</formula>
    </cfRule>
    <cfRule type="expression" priority="17" dxfId="1" stopIfTrue="1">
      <formula>SUM(H6:N6)&gt;G6+0.0001</formula>
    </cfRule>
    <cfRule type="expression" priority="18" dxfId="0" stopIfTrue="1">
      <formula>WEEKDAY($B6)&gt;=6</formula>
    </cfRule>
  </conditionalFormatting>
  <conditionalFormatting sqref="E7:E36">
    <cfRule type="expression" priority="7" dxfId="8" stopIfTrue="1">
      <formula>AND(SUM(H7:N7)&lt;G7,AND($C7&lt;&gt;$B$68,$C7&lt;&gt;$B$69,$C7&lt;&gt;$B$70))</formula>
    </cfRule>
    <cfRule type="expression" priority="8" dxfId="1" stopIfTrue="1">
      <formula>SUM(H7:N7)&gt;G7+0.0001</formula>
    </cfRule>
    <cfRule type="expression" priority="9" dxfId="0" stopIfTrue="1">
      <formula>WEEKDAY($B7)&gt;=6</formula>
    </cfRule>
  </conditionalFormatting>
  <conditionalFormatting sqref="F7:F36">
    <cfRule type="expression" priority="10" dxfId="8" stopIfTrue="1">
      <formula>AND(SUM(H7:N7)&lt;G7,AND($C7&lt;&gt;$B$68,$C7&lt;&gt;$B$69,$C7&lt;&gt;$B$70))</formula>
    </cfRule>
    <cfRule type="expression" priority="11" dxfId="1" stopIfTrue="1">
      <formula>SUM(H7:N7)&gt;G7+0.0001</formula>
    </cfRule>
    <cfRule type="expression" priority="12" dxfId="0" stopIfTrue="1">
      <formula>WEEKDAY($B7)&gt;=6</formula>
    </cfRule>
  </conditionalFormatting>
  <conditionalFormatting sqref="S6">
    <cfRule type="expression" priority="4" dxfId="2" stopIfTrue="1">
      <formula>SUM(H6:N6)&lt;G6</formula>
    </cfRule>
    <cfRule type="expression" priority="5" dxfId="1" stopIfTrue="1">
      <formula>SUM(H6:N6)&gt;G6+0.00001</formula>
    </cfRule>
    <cfRule type="expression" priority="6" dxfId="0" stopIfTrue="1">
      <formula>WEEKDAY($B6)&gt;=6</formula>
    </cfRule>
  </conditionalFormatting>
  <conditionalFormatting sqref="S7:S36">
    <cfRule type="expression" priority="1" dxfId="2" stopIfTrue="1">
      <formula>SUM(H7:N7)&lt;G7</formula>
    </cfRule>
    <cfRule type="expression" priority="2" dxfId="1" stopIfTrue="1">
      <formula>SUM(H7:N7)&gt;G7+0.00001</formula>
    </cfRule>
    <cfRule type="expression" priority="3" dxfId="0" stopIfTrue="1">
      <formula>WEEKDAY($B7)&gt;=6</formula>
    </cfRule>
  </conditionalFormatting>
  <dataValidations count="3">
    <dataValidation type="time" allowBlank="1" showInputMessage="1" showErrorMessage="1" errorTitle="הזנה שגויה של שעות עבודה" error="נא להזין את שעות העבודה באופן הבא HH:MM&#10;&#10;לדוגמא ארבע וחצי שעות עבודה יוזנו:&#10;                           &#10;                           04:30" sqref="D50:D51 E6:F36 H6:R36">
      <formula1>0</formula1>
      <formula2>0.9993055555555556</formula2>
    </dataValidation>
    <dataValidation type="list" allowBlank="1" showInputMessage="1" showErrorMessage="1" error="הזן ערב חג בגין ימים בהם העבודה דומה לימי שישי&#10;&#10;הזן שבתון בגין ימים בהם העבודה דומה ליום שבת" sqref="A6:A36">
      <formula1>$B$70:$B$71</formula1>
    </dataValidation>
    <dataValidation type="list" allowBlank="1" showInputMessage="1" showErrorMessage="1" error="במידה והנתונים בגין יום מסויים הוזנו באיחור של יותר מ-48 שעות, יש חציין כן בשורה הרלבנטית" sqref="V6:V36">
      <formula1>$B$73:$B$74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50" r:id="rId3"/>
  <headerFooter>
    <oddHeader>&amp;L&amp;A&amp;C&amp;F&amp;R&amp;T
&amp;D</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AW139"/>
  <sheetViews>
    <sheetView showGridLines="0" rightToLeft="1" zoomScale="80" zoomScaleNormal="80"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6" sqref="H6"/>
    </sheetView>
  </sheetViews>
  <sheetFormatPr defaultColWidth="9.140625" defaultRowHeight="12.75"/>
  <cols>
    <col min="1" max="1" width="7.57421875" style="2" customWidth="1"/>
    <col min="2" max="2" width="11.140625" style="2" customWidth="1"/>
    <col min="3" max="3" width="5.421875" style="4" bestFit="1" customWidth="1"/>
    <col min="4" max="4" width="8.421875" style="4" customWidth="1"/>
    <col min="5" max="5" width="9.00390625" style="2" customWidth="1"/>
    <col min="6" max="6" width="10.421875" style="2" customWidth="1"/>
    <col min="7" max="7" width="7.8515625" style="2" customWidth="1"/>
    <col min="8" max="8" width="12.421875" style="2" customWidth="1"/>
    <col min="9" max="10" width="12.00390625" style="2" customWidth="1"/>
    <col min="11" max="11" width="11.00390625" style="2" customWidth="1"/>
    <col min="12" max="12" width="10.8515625" style="2" customWidth="1"/>
    <col min="13" max="13" width="11.00390625" style="2" customWidth="1"/>
    <col min="14" max="14" width="10.8515625" style="2" customWidth="1"/>
    <col min="15" max="15" width="8.8515625" style="2" customWidth="1"/>
    <col min="16" max="18" width="8.00390625" style="2" customWidth="1"/>
    <col min="19" max="19" width="12.421875" style="2" customWidth="1"/>
    <col min="20" max="20" width="9.421875" style="2" customWidth="1"/>
    <col min="21" max="21" width="8.421875" style="2" customWidth="1"/>
    <col min="22" max="22" width="12.421875" style="2" customWidth="1"/>
    <col min="23" max="23" width="29.421875" style="2" bestFit="1" customWidth="1"/>
    <col min="24" max="24" width="10.421875" style="3" customWidth="1"/>
    <col min="25" max="27" width="10.421875" style="2" customWidth="1"/>
    <col min="28" max="16384" width="9.140625" style="2" customWidth="1"/>
  </cols>
  <sheetData>
    <row r="1" ht="12.75"/>
    <row r="2" spans="1:49" ht="22.5" customHeight="1" thickBot="1">
      <c r="A2" s="62" t="s">
        <v>10</v>
      </c>
      <c r="B2" s="77">
        <f>DATE(D58,6,1)</f>
        <v>42887</v>
      </c>
      <c r="C2" s="66" t="s">
        <v>41</v>
      </c>
      <c r="D2" s="65"/>
      <c r="E2" s="1"/>
      <c r="F2" s="115" t="s">
        <v>32</v>
      </c>
      <c r="G2" s="115"/>
      <c r="H2" s="102">
        <f>IF('5.17'!H2:I2&lt;&gt;"",'5.17'!H2:I2,"")</f>
      </c>
      <c r="I2" s="102"/>
      <c r="J2" s="73"/>
      <c r="L2" s="115" t="s">
        <v>31</v>
      </c>
      <c r="M2" s="115"/>
      <c r="N2" s="102">
        <f>IF('5.17'!N2:O2&lt;&gt;"",'5.17'!N2:O2,"")</f>
      </c>
      <c r="O2" s="102"/>
      <c r="Q2" s="115" t="s">
        <v>30</v>
      </c>
      <c r="R2" s="115"/>
      <c r="S2" s="102"/>
      <c r="T2" s="102"/>
      <c r="U2" s="3"/>
      <c r="V2" s="3"/>
      <c r="W2" s="3"/>
      <c r="X2" s="2"/>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spans="1:49" ht="13.5" thickBot="1">
      <c r="A3" s="4"/>
      <c r="B3" s="4"/>
      <c r="C3" s="2"/>
      <c r="D3" s="2"/>
      <c r="W3" s="3"/>
      <c r="X3" s="2"/>
      <c r="Y3" s="10"/>
      <c r="Z3" s="10"/>
      <c r="AA3" s="10"/>
      <c r="AB3" s="10"/>
      <c r="AC3" s="10"/>
      <c r="AD3" s="10"/>
      <c r="AE3" s="10"/>
      <c r="AF3" s="10"/>
      <c r="AG3" s="10"/>
      <c r="AH3" s="10"/>
      <c r="AI3" s="10"/>
      <c r="AJ3" s="10"/>
      <c r="AK3" s="10"/>
      <c r="AL3" s="10"/>
      <c r="AM3" s="10"/>
      <c r="AN3" s="10"/>
      <c r="AO3" s="10"/>
      <c r="AP3" s="10"/>
      <c r="AQ3" s="10"/>
      <c r="AR3" s="10"/>
      <c r="AS3" s="10"/>
      <c r="AT3" s="10"/>
      <c r="AU3" s="10"/>
      <c r="AV3" s="10"/>
      <c r="AW3" s="10"/>
    </row>
    <row r="4" spans="1:49" s="3" customFormat="1" ht="38.25" customHeight="1">
      <c r="A4" s="103" t="s">
        <v>19</v>
      </c>
      <c r="B4" s="104"/>
      <c r="C4" s="104"/>
      <c r="D4" s="105"/>
      <c r="E4" s="116" t="s">
        <v>11</v>
      </c>
      <c r="F4" s="117"/>
      <c r="G4" s="118"/>
      <c r="H4" s="128" t="s">
        <v>23</v>
      </c>
      <c r="I4" s="117"/>
      <c r="J4" s="117"/>
      <c r="K4" s="117"/>
      <c r="L4" s="117"/>
      <c r="M4" s="117"/>
      <c r="N4" s="129"/>
      <c r="O4" s="116" t="s">
        <v>24</v>
      </c>
      <c r="P4" s="117"/>
      <c r="Q4" s="117"/>
      <c r="R4" s="118"/>
      <c r="S4" s="52" t="s">
        <v>36</v>
      </c>
      <c r="T4" s="52" t="s">
        <v>36</v>
      </c>
      <c r="U4" s="52" t="s">
        <v>35</v>
      </c>
      <c r="V4" s="53" t="s">
        <v>20</v>
      </c>
      <c r="Y4" s="9"/>
      <c r="Z4" s="9"/>
      <c r="AA4" s="9"/>
      <c r="AB4" s="9"/>
      <c r="AC4" s="9"/>
      <c r="AD4" s="9"/>
      <c r="AE4" s="9"/>
      <c r="AF4" s="9"/>
      <c r="AG4" s="9"/>
      <c r="AH4" s="9"/>
      <c r="AI4" s="9"/>
      <c r="AJ4" s="9"/>
      <c r="AK4" s="9"/>
      <c r="AL4" s="9"/>
      <c r="AM4" s="9"/>
      <c r="AN4" s="9"/>
      <c r="AO4" s="9"/>
      <c r="AP4" s="9"/>
      <c r="AQ4" s="9"/>
      <c r="AR4" s="9"/>
      <c r="AS4" s="9"/>
      <c r="AT4" s="9"/>
      <c r="AU4" s="9"/>
      <c r="AV4" s="9"/>
      <c r="AW4" s="9"/>
    </row>
    <row r="5" spans="1:49" s="5" customFormat="1" ht="51.75" customHeight="1" thickBot="1">
      <c r="A5" s="54" t="s">
        <v>52</v>
      </c>
      <c r="B5" s="55" t="s">
        <v>0</v>
      </c>
      <c r="C5" s="55" t="s">
        <v>2</v>
      </c>
      <c r="D5" s="56" t="s">
        <v>21</v>
      </c>
      <c r="E5" s="55" t="s">
        <v>25</v>
      </c>
      <c r="F5" s="55" t="s">
        <v>26</v>
      </c>
      <c r="G5" s="58" t="s">
        <v>11</v>
      </c>
      <c r="H5" s="81" t="s">
        <v>54</v>
      </c>
      <c r="I5" s="81" t="s">
        <v>54</v>
      </c>
      <c r="J5" s="81" t="s">
        <v>55</v>
      </c>
      <c r="K5" s="80" t="s">
        <v>12</v>
      </c>
      <c r="L5" s="80" t="s">
        <v>13</v>
      </c>
      <c r="M5" s="80" t="s">
        <v>14</v>
      </c>
      <c r="N5" s="81" t="s">
        <v>43</v>
      </c>
      <c r="O5" s="57" t="s">
        <v>15</v>
      </c>
      <c r="P5" s="55" t="s">
        <v>16</v>
      </c>
      <c r="Q5" s="55" t="s">
        <v>17</v>
      </c>
      <c r="R5" s="58" t="s">
        <v>18</v>
      </c>
      <c r="S5" s="76" t="s">
        <v>50</v>
      </c>
      <c r="T5" s="59" t="s">
        <v>1</v>
      </c>
      <c r="U5" s="60" t="s">
        <v>1</v>
      </c>
      <c r="V5" s="61" t="s">
        <v>38</v>
      </c>
      <c r="Y5" s="36"/>
      <c r="Z5" s="37"/>
      <c r="AA5" s="37"/>
      <c r="AB5" s="36"/>
      <c r="AC5" s="36"/>
      <c r="AD5" s="36"/>
      <c r="AE5" s="36"/>
      <c r="AF5" s="36"/>
      <c r="AG5" s="36"/>
      <c r="AH5" s="36"/>
      <c r="AI5" s="36"/>
      <c r="AJ5" s="36"/>
      <c r="AK5" s="36"/>
      <c r="AL5" s="36"/>
      <c r="AM5" s="36"/>
      <c r="AN5" s="36"/>
      <c r="AO5" s="36"/>
      <c r="AP5" s="36"/>
      <c r="AQ5" s="36"/>
      <c r="AR5" s="36"/>
      <c r="AS5" s="36"/>
      <c r="AT5" s="36"/>
      <c r="AU5" s="36"/>
      <c r="AV5" s="36"/>
      <c r="AW5" s="36"/>
    </row>
    <row r="6" spans="1:23" s="10" customFormat="1" ht="14.25" customHeight="1">
      <c r="A6" s="6"/>
      <c r="B6" s="46">
        <f>B2</f>
        <v>42887</v>
      </c>
      <c r="C6" s="47" t="str">
        <f aca="true" t="shared" si="0" ref="C6:C35">TEXT(B6,"ddd")</f>
        <v>יום ה</v>
      </c>
      <c r="D6" s="92">
        <f>IF(WEEKDAY(B6)=6,0,(IF(WEEKDAY(B6)=7,0,(IF(A6=$B$70,$D$51,(IF(A6=$B$71,0,(IF(OR(WEEKDAY(B6)=1,WEEKDAY(B6)=2,WEEKDAY(B6)=3,WEEKDAY(B6)=4,WEEKDAY(B6)=5),$D$50)))))))))</f>
        <v>0.3541666666666667</v>
      </c>
      <c r="E6" s="79"/>
      <c r="F6" s="79"/>
      <c r="G6" s="39">
        <f aca="true" t="shared" si="1" ref="G6:G35">IF(((TEXT($B$2,"mm"))-(TEXT(B6,"mm"))=0),IF(E6=0,0,(F6-E6)))</f>
        <v>0</v>
      </c>
      <c r="H6" s="7"/>
      <c r="I6" s="7"/>
      <c r="J6" s="7"/>
      <c r="K6" s="7"/>
      <c r="L6" s="7"/>
      <c r="M6" s="7"/>
      <c r="N6" s="7"/>
      <c r="O6" s="7"/>
      <c r="P6" s="7"/>
      <c r="Q6" s="7"/>
      <c r="R6" s="7"/>
      <c r="S6" s="42">
        <f>IF(((TEXT($B$2,"mm"))-(TEXT(B6,"mm"))=0),IF(G6&gt;=SUM(H6:N6),G6-SUM(H6:N6)+0.000001,SUM(H6:N6)-G6-0.000001),0)+0.0001</f>
        <v>0.000101</v>
      </c>
      <c r="T6" s="42">
        <f>IF(((TEXT($B$2,"mm"))-(TEXT(B6,"mm"))=0),SUM(H6:R6),0)</f>
        <v>0</v>
      </c>
      <c r="U6" s="43">
        <f>IF(COUNTA(H6:R6,E6:F6)&gt;0,1,"")</f>
      </c>
      <c r="V6" s="8"/>
      <c r="W6" s="9">
        <f>IF(SUM(H6:N6)&gt;G6+0.0001,$B$59,"")</f>
      </c>
    </row>
    <row r="7" spans="1:23" s="10" customFormat="1" ht="14.25" customHeight="1">
      <c r="A7" s="6"/>
      <c r="B7" s="46">
        <f aca="true" t="shared" si="2" ref="B7:B35">B6+1</f>
        <v>42888</v>
      </c>
      <c r="C7" s="47" t="str">
        <f t="shared" si="0"/>
        <v>יום ו</v>
      </c>
      <c r="D7" s="92">
        <f aca="true" t="shared" si="3" ref="D7:D35">IF(WEEKDAY(B7)=6,0,(IF(WEEKDAY(B7)=7,0,(IF(A7=$B$70,$D$51,(IF(A7=$B$71,0,(IF(OR(WEEKDAY(B7)=1,WEEKDAY(B7)=2,WEEKDAY(B7)=3,WEEKDAY(B7)=4,WEEKDAY(B7)=5),$D$50)))))))))</f>
        <v>0</v>
      </c>
      <c r="E7" s="79"/>
      <c r="F7" s="79"/>
      <c r="G7" s="39">
        <f t="shared" si="1"/>
        <v>0</v>
      </c>
      <c r="H7" s="7"/>
      <c r="I7" s="7"/>
      <c r="J7" s="7"/>
      <c r="K7" s="7"/>
      <c r="L7" s="7"/>
      <c r="M7" s="7"/>
      <c r="N7" s="7"/>
      <c r="O7" s="7"/>
      <c r="P7" s="7"/>
      <c r="Q7" s="7"/>
      <c r="R7" s="7"/>
      <c r="S7" s="42">
        <f aca="true" t="shared" si="4" ref="S7:S35">IF(((TEXT($B$2,"mm"))-(TEXT(B7,"mm"))=0),IF(G7&gt;=SUM(H7:N7),G7-SUM(H7:N7)+0.000001,SUM(H7:N7)-G7-0.000001),0)+0.0001</f>
        <v>0.000101</v>
      </c>
      <c r="T7" s="42">
        <f aca="true" t="shared" si="5" ref="T7:T35">IF(((TEXT($B$2,"mm"))-(TEXT(B7,"mm"))=0),T6+(SUM(H7:R7)),T6)</f>
        <v>0</v>
      </c>
      <c r="U7" s="43">
        <f aca="true" t="shared" si="6" ref="U7:U33">IF(COUNTA(H7:R7,E7:F7)&gt;0,1,"")</f>
      </c>
      <c r="V7" s="8"/>
      <c r="W7" s="9">
        <f aca="true" t="shared" si="7" ref="W7:W35">IF(SUM(H7:N7)&gt;G7+0.0001,$B$59,"")</f>
      </c>
    </row>
    <row r="8" spans="1:23" s="10" customFormat="1" ht="14.25" customHeight="1">
      <c r="A8" s="6"/>
      <c r="B8" s="46">
        <f t="shared" si="2"/>
        <v>42889</v>
      </c>
      <c r="C8" s="47" t="str">
        <f t="shared" si="0"/>
        <v>שבת</v>
      </c>
      <c r="D8" s="92">
        <f t="shared" si="3"/>
        <v>0</v>
      </c>
      <c r="E8" s="79"/>
      <c r="F8" s="79"/>
      <c r="G8" s="39">
        <f t="shared" si="1"/>
        <v>0</v>
      </c>
      <c r="H8" s="7"/>
      <c r="I8" s="7"/>
      <c r="J8" s="7"/>
      <c r="K8" s="7"/>
      <c r="L8" s="7"/>
      <c r="M8" s="7"/>
      <c r="N8" s="7"/>
      <c r="O8" s="7"/>
      <c r="P8" s="7"/>
      <c r="Q8" s="7"/>
      <c r="R8" s="7"/>
      <c r="S8" s="42">
        <f t="shared" si="4"/>
        <v>0.000101</v>
      </c>
      <c r="T8" s="42">
        <f t="shared" si="5"/>
        <v>0</v>
      </c>
      <c r="U8" s="43">
        <f t="shared" si="6"/>
      </c>
      <c r="V8" s="8"/>
      <c r="W8" s="9">
        <f t="shared" si="7"/>
      </c>
    </row>
    <row r="9" spans="1:23" s="10" customFormat="1" ht="14.25" customHeight="1">
      <c r="A9" s="6"/>
      <c r="B9" s="46">
        <f t="shared" si="2"/>
        <v>42890</v>
      </c>
      <c r="C9" s="47" t="str">
        <f t="shared" si="0"/>
        <v>יום א</v>
      </c>
      <c r="D9" s="92">
        <f t="shared" si="3"/>
        <v>0.3541666666666667</v>
      </c>
      <c r="E9" s="79"/>
      <c r="F9" s="79"/>
      <c r="G9" s="39">
        <f t="shared" si="1"/>
        <v>0</v>
      </c>
      <c r="H9" s="7"/>
      <c r="I9" s="7"/>
      <c r="J9" s="7"/>
      <c r="K9" s="7"/>
      <c r="L9" s="7"/>
      <c r="M9" s="7"/>
      <c r="N9" s="7"/>
      <c r="O9" s="7"/>
      <c r="P9" s="7"/>
      <c r="Q9" s="7"/>
      <c r="R9" s="7"/>
      <c r="S9" s="42">
        <f t="shared" si="4"/>
        <v>0.000101</v>
      </c>
      <c r="T9" s="42">
        <f t="shared" si="5"/>
        <v>0</v>
      </c>
      <c r="U9" s="43">
        <f t="shared" si="6"/>
      </c>
      <c r="V9" s="8"/>
      <c r="W9" s="9">
        <f t="shared" si="7"/>
      </c>
    </row>
    <row r="10" spans="1:23" s="10" customFormat="1" ht="14.25" customHeight="1">
      <c r="A10" s="6"/>
      <c r="B10" s="46">
        <f t="shared" si="2"/>
        <v>42891</v>
      </c>
      <c r="C10" s="47" t="str">
        <f t="shared" si="0"/>
        <v>יום ב</v>
      </c>
      <c r="D10" s="92">
        <f t="shared" si="3"/>
        <v>0.3541666666666667</v>
      </c>
      <c r="E10" s="79"/>
      <c r="F10" s="79"/>
      <c r="G10" s="39">
        <f t="shared" si="1"/>
        <v>0</v>
      </c>
      <c r="H10" s="7"/>
      <c r="I10" s="7"/>
      <c r="J10" s="7"/>
      <c r="K10" s="7"/>
      <c r="L10" s="7"/>
      <c r="M10" s="7"/>
      <c r="N10" s="7"/>
      <c r="O10" s="7"/>
      <c r="P10" s="7"/>
      <c r="Q10" s="7"/>
      <c r="R10" s="7"/>
      <c r="S10" s="42">
        <f t="shared" si="4"/>
        <v>0.000101</v>
      </c>
      <c r="T10" s="42">
        <f t="shared" si="5"/>
        <v>0</v>
      </c>
      <c r="U10" s="43">
        <f t="shared" si="6"/>
      </c>
      <c r="V10" s="8"/>
      <c r="W10" s="9">
        <f t="shared" si="7"/>
      </c>
    </row>
    <row r="11" spans="1:23" s="10" customFormat="1" ht="14.25" customHeight="1">
      <c r="A11" s="6"/>
      <c r="B11" s="46">
        <f t="shared" si="2"/>
        <v>42892</v>
      </c>
      <c r="C11" s="47" t="str">
        <f t="shared" si="0"/>
        <v>יום ג</v>
      </c>
      <c r="D11" s="92">
        <f t="shared" si="3"/>
        <v>0.3541666666666667</v>
      </c>
      <c r="E11" s="79"/>
      <c r="F11" s="79"/>
      <c r="G11" s="39">
        <f t="shared" si="1"/>
        <v>0</v>
      </c>
      <c r="H11" s="7"/>
      <c r="I11" s="7"/>
      <c r="J11" s="7"/>
      <c r="K11" s="7"/>
      <c r="L11" s="7"/>
      <c r="M11" s="7"/>
      <c r="N11" s="7"/>
      <c r="O11" s="7"/>
      <c r="P11" s="7"/>
      <c r="Q11" s="7"/>
      <c r="R11" s="7"/>
      <c r="S11" s="42">
        <f t="shared" si="4"/>
        <v>0.000101</v>
      </c>
      <c r="T11" s="42">
        <f t="shared" si="5"/>
        <v>0</v>
      </c>
      <c r="U11" s="43">
        <f t="shared" si="6"/>
      </c>
      <c r="V11" s="8"/>
      <c r="W11" s="9">
        <f t="shared" si="7"/>
      </c>
    </row>
    <row r="12" spans="1:23" s="10" customFormat="1" ht="14.25" customHeight="1">
      <c r="A12" s="6"/>
      <c r="B12" s="46">
        <f t="shared" si="2"/>
        <v>42893</v>
      </c>
      <c r="C12" s="47" t="str">
        <f t="shared" si="0"/>
        <v>יום ד</v>
      </c>
      <c r="D12" s="92">
        <f t="shared" si="3"/>
        <v>0.3541666666666667</v>
      </c>
      <c r="E12" s="79"/>
      <c r="F12" s="79"/>
      <c r="G12" s="39">
        <f t="shared" si="1"/>
        <v>0</v>
      </c>
      <c r="H12" s="7"/>
      <c r="I12" s="7"/>
      <c r="J12" s="7"/>
      <c r="K12" s="7"/>
      <c r="L12" s="7"/>
      <c r="M12" s="7"/>
      <c r="N12" s="7"/>
      <c r="O12" s="7"/>
      <c r="P12" s="7"/>
      <c r="Q12" s="7"/>
      <c r="R12" s="7"/>
      <c r="S12" s="42">
        <f t="shared" si="4"/>
        <v>0.000101</v>
      </c>
      <c r="T12" s="42">
        <f t="shared" si="5"/>
        <v>0</v>
      </c>
      <c r="U12" s="43">
        <f t="shared" si="6"/>
      </c>
      <c r="V12" s="8"/>
      <c r="W12" s="9">
        <f t="shared" si="7"/>
      </c>
    </row>
    <row r="13" spans="1:23" s="10" customFormat="1" ht="14.25" customHeight="1">
      <c r="A13" s="6"/>
      <c r="B13" s="46">
        <f t="shared" si="2"/>
        <v>42894</v>
      </c>
      <c r="C13" s="47" t="str">
        <f t="shared" si="0"/>
        <v>יום ה</v>
      </c>
      <c r="D13" s="92">
        <f t="shared" si="3"/>
        <v>0.3541666666666667</v>
      </c>
      <c r="E13" s="79"/>
      <c r="F13" s="79"/>
      <c r="G13" s="39">
        <f t="shared" si="1"/>
        <v>0</v>
      </c>
      <c r="H13" s="7"/>
      <c r="I13" s="7"/>
      <c r="J13" s="7"/>
      <c r="K13" s="7"/>
      <c r="L13" s="7"/>
      <c r="M13" s="7"/>
      <c r="N13" s="7"/>
      <c r="O13" s="7"/>
      <c r="P13" s="7"/>
      <c r="Q13" s="7"/>
      <c r="R13" s="7"/>
      <c r="S13" s="42">
        <f t="shared" si="4"/>
        <v>0.000101</v>
      </c>
      <c r="T13" s="42">
        <f t="shared" si="5"/>
        <v>0</v>
      </c>
      <c r="U13" s="43">
        <f t="shared" si="6"/>
      </c>
      <c r="V13" s="8"/>
      <c r="W13" s="9">
        <f t="shared" si="7"/>
      </c>
    </row>
    <row r="14" spans="1:23" s="10" customFormat="1" ht="14.25" customHeight="1">
      <c r="A14" s="6"/>
      <c r="B14" s="46">
        <f t="shared" si="2"/>
        <v>42895</v>
      </c>
      <c r="C14" s="47" t="str">
        <f t="shared" si="0"/>
        <v>יום ו</v>
      </c>
      <c r="D14" s="92">
        <f t="shared" si="3"/>
        <v>0</v>
      </c>
      <c r="E14" s="79"/>
      <c r="F14" s="79"/>
      <c r="G14" s="39">
        <f t="shared" si="1"/>
        <v>0</v>
      </c>
      <c r="H14" s="7"/>
      <c r="I14" s="7"/>
      <c r="J14" s="7"/>
      <c r="K14" s="7"/>
      <c r="L14" s="7"/>
      <c r="M14" s="7"/>
      <c r="N14" s="7"/>
      <c r="O14" s="7"/>
      <c r="P14" s="7"/>
      <c r="Q14" s="7"/>
      <c r="R14" s="7"/>
      <c r="S14" s="42">
        <f t="shared" si="4"/>
        <v>0.000101</v>
      </c>
      <c r="T14" s="42">
        <f t="shared" si="5"/>
        <v>0</v>
      </c>
      <c r="U14" s="43">
        <f t="shared" si="6"/>
      </c>
      <c r="V14" s="8"/>
      <c r="W14" s="9">
        <f t="shared" si="7"/>
      </c>
    </row>
    <row r="15" spans="1:23" s="10" customFormat="1" ht="14.25" customHeight="1">
      <c r="A15" s="6"/>
      <c r="B15" s="46">
        <f t="shared" si="2"/>
        <v>42896</v>
      </c>
      <c r="C15" s="47" t="str">
        <f t="shared" si="0"/>
        <v>שבת</v>
      </c>
      <c r="D15" s="92">
        <f t="shared" si="3"/>
        <v>0</v>
      </c>
      <c r="E15" s="79"/>
      <c r="F15" s="79"/>
      <c r="G15" s="39">
        <f t="shared" si="1"/>
        <v>0</v>
      </c>
      <c r="H15" s="7"/>
      <c r="I15" s="7"/>
      <c r="J15" s="7"/>
      <c r="K15" s="7"/>
      <c r="L15" s="7"/>
      <c r="M15" s="7"/>
      <c r="N15" s="7"/>
      <c r="O15" s="7"/>
      <c r="P15" s="7"/>
      <c r="Q15" s="7"/>
      <c r="R15" s="7"/>
      <c r="S15" s="42">
        <f t="shared" si="4"/>
        <v>0.000101</v>
      </c>
      <c r="T15" s="42">
        <f t="shared" si="5"/>
        <v>0</v>
      </c>
      <c r="U15" s="43">
        <f t="shared" si="6"/>
      </c>
      <c r="V15" s="8"/>
      <c r="W15" s="9">
        <f t="shared" si="7"/>
      </c>
    </row>
    <row r="16" spans="1:23" s="10" customFormat="1" ht="14.25" customHeight="1">
      <c r="A16" s="6"/>
      <c r="B16" s="46">
        <f t="shared" si="2"/>
        <v>42897</v>
      </c>
      <c r="C16" s="47" t="str">
        <f t="shared" si="0"/>
        <v>יום א</v>
      </c>
      <c r="D16" s="92">
        <f t="shared" si="3"/>
        <v>0.3541666666666667</v>
      </c>
      <c r="E16" s="79"/>
      <c r="F16" s="79"/>
      <c r="G16" s="39">
        <f t="shared" si="1"/>
        <v>0</v>
      </c>
      <c r="H16" s="7"/>
      <c r="I16" s="7"/>
      <c r="J16" s="7"/>
      <c r="K16" s="7"/>
      <c r="L16" s="7"/>
      <c r="M16" s="7"/>
      <c r="N16" s="7"/>
      <c r="O16" s="7"/>
      <c r="P16" s="7"/>
      <c r="Q16" s="7"/>
      <c r="R16" s="7"/>
      <c r="S16" s="42">
        <f t="shared" si="4"/>
        <v>0.000101</v>
      </c>
      <c r="T16" s="42">
        <f t="shared" si="5"/>
        <v>0</v>
      </c>
      <c r="U16" s="43">
        <f t="shared" si="6"/>
      </c>
      <c r="V16" s="8"/>
      <c r="W16" s="9">
        <f t="shared" si="7"/>
      </c>
    </row>
    <row r="17" spans="1:23" s="10" customFormat="1" ht="14.25" customHeight="1">
      <c r="A17" s="6"/>
      <c r="B17" s="46">
        <f t="shared" si="2"/>
        <v>42898</v>
      </c>
      <c r="C17" s="47" t="str">
        <f t="shared" si="0"/>
        <v>יום ב</v>
      </c>
      <c r="D17" s="92">
        <f t="shared" si="3"/>
        <v>0.3541666666666667</v>
      </c>
      <c r="E17" s="79"/>
      <c r="F17" s="79"/>
      <c r="G17" s="39">
        <f t="shared" si="1"/>
        <v>0</v>
      </c>
      <c r="H17" s="7"/>
      <c r="I17" s="7"/>
      <c r="J17" s="7"/>
      <c r="K17" s="7"/>
      <c r="L17" s="7"/>
      <c r="M17" s="7"/>
      <c r="N17" s="7"/>
      <c r="O17" s="7"/>
      <c r="P17" s="7"/>
      <c r="Q17" s="7"/>
      <c r="R17" s="7"/>
      <c r="S17" s="42">
        <f t="shared" si="4"/>
        <v>0.000101</v>
      </c>
      <c r="T17" s="42">
        <f t="shared" si="5"/>
        <v>0</v>
      </c>
      <c r="U17" s="43">
        <f t="shared" si="6"/>
      </c>
      <c r="V17" s="8"/>
      <c r="W17" s="9">
        <f t="shared" si="7"/>
      </c>
    </row>
    <row r="18" spans="1:23" s="10" customFormat="1" ht="14.25" customHeight="1">
      <c r="A18" s="6"/>
      <c r="B18" s="46">
        <f t="shared" si="2"/>
        <v>42899</v>
      </c>
      <c r="C18" s="47" t="str">
        <f t="shared" si="0"/>
        <v>יום ג</v>
      </c>
      <c r="D18" s="92">
        <f t="shared" si="3"/>
        <v>0.3541666666666667</v>
      </c>
      <c r="E18" s="79"/>
      <c r="F18" s="79"/>
      <c r="G18" s="39">
        <f t="shared" si="1"/>
        <v>0</v>
      </c>
      <c r="H18" s="7"/>
      <c r="I18" s="7"/>
      <c r="J18" s="7"/>
      <c r="K18" s="7"/>
      <c r="L18" s="7"/>
      <c r="M18" s="7"/>
      <c r="N18" s="7"/>
      <c r="O18" s="7"/>
      <c r="P18" s="7"/>
      <c r="Q18" s="7"/>
      <c r="R18" s="7"/>
      <c r="S18" s="42">
        <f t="shared" si="4"/>
        <v>0.000101</v>
      </c>
      <c r="T18" s="42">
        <f t="shared" si="5"/>
        <v>0</v>
      </c>
      <c r="U18" s="43">
        <f t="shared" si="6"/>
      </c>
      <c r="V18" s="8"/>
      <c r="W18" s="9">
        <f t="shared" si="7"/>
      </c>
    </row>
    <row r="19" spans="1:23" s="10" customFormat="1" ht="14.25" customHeight="1">
      <c r="A19" s="6"/>
      <c r="B19" s="46">
        <f t="shared" si="2"/>
        <v>42900</v>
      </c>
      <c r="C19" s="47" t="str">
        <f t="shared" si="0"/>
        <v>יום ד</v>
      </c>
      <c r="D19" s="92">
        <f t="shared" si="3"/>
        <v>0.3541666666666667</v>
      </c>
      <c r="E19" s="79"/>
      <c r="F19" s="79"/>
      <c r="G19" s="39">
        <f t="shared" si="1"/>
        <v>0</v>
      </c>
      <c r="H19" s="7"/>
      <c r="I19" s="7"/>
      <c r="J19" s="7"/>
      <c r="K19" s="7"/>
      <c r="L19" s="7"/>
      <c r="M19" s="7"/>
      <c r="N19" s="7"/>
      <c r="O19" s="7"/>
      <c r="P19" s="7"/>
      <c r="Q19" s="7"/>
      <c r="R19" s="7"/>
      <c r="S19" s="42">
        <f t="shared" si="4"/>
        <v>0.000101</v>
      </c>
      <c r="T19" s="42">
        <f t="shared" si="5"/>
        <v>0</v>
      </c>
      <c r="U19" s="43">
        <f t="shared" si="6"/>
      </c>
      <c r="V19" s="8"/>
      <c r="W19" s="9">
        <f t="shared" si="7"/>
      </c>
    </row>
    <row r="20" spans="1:23" s="10" customFormat="1" ht="14.25" customHeight="1">
      <c r="A20" s="6"/>
      <c r="B20" s="46">
        <f t="shared" si="2"/>
        <v>42901</v>
      </c>
      <c r="C20" s="47" t="str">
        <f t="shared" si="0"/>
        <v>יום ה</v>
      </c>
      <c r="D20" s="92">
        <f t="shared" si="3"/>
        <v>0.3541666666666667</v>
      </c>
      <c r="E20" s="79"/>
      <c r="F20" s="79"/>
      <c r="G20" s="39">
        <f t="shared" si="1"/>
        <v>0</v>
      </c>
      <c r="H20" s="7"/>
      <c r="I20" s="7"/>
      <c r="J20" s="7"/>
      <c r="K20" s="7"/>
      <c r="L20" s="7"/>
      <c r="M20" s="7"/>
      <c r="N20" s="7"/>
      <c r="O20" s="7"/>
      <c r="P20" s="7"/>
      <c r="Q20" s="7"/>
      <c r="R20" s="7"/>
      <c r="S20" s="42">
        <f t="shared" si="4"/>
        <v>0.000101</v>
      </c>
      <c r="T20" s="42">
        <f t="shared" si="5"/>
        <v>0</v>
      </c>
      <c r="U20" s="43">
        <f t="shared" si="6"/>
      </c>
      <c r="V20" s="8"/>
      <c r="W20" s="9">
        <f t="shared" si="7"/>
      </c>
    </row>
    <row r="21" spans="1:27" s="10" customFormat="1" ht="14.25" customHeight="1">
      <c r="A21" s="6"/>
      <c r="B21" s="46">
        <f t="shared" si="2"/>
        <v>42902</v>
      </c>
      <c r="C21" s="47" t="str">
        <f t="shared" si="0"/>
        <v>יום ו</v>
      </c>
      <c r="D21" s="92">
        <f t="shared" si="3"/>
        <v>0</v>
      </c>
      <c r="E21" s="79"/>
      <c r="F21" s="79"/>
      <c r="G21" s="39">
        <f t="shared" si="1"/>
        <v>0</v>
      </c>
      <c r="H21" s="7"/>
      <c r="I21" s="7"/>
      <c r="J21" s="7"/>
      <c r="K21" s="7"/>
      <c r="L21" s="7"/>
      <c r="M21" s="7"/>
      <c r="N21" s="7"/>
      <c r="O21" s="7"/>
      <c r="P21" s="7"/>
      <c r="Q21" s="7"/>
      <c r="R21" s="7"/>
      <c r="S21" s="42">
        <f t="shared" si="4"/>
        <v>0.000101</v>
      </c>
      <c r="T21" s="42">
        <f t="shared" si="5"/>
        <v>0</v>
      </c>
      <c r="U21" s="43">
        <f t="shared" si="6"/>
      </c>
      <c r="V21" s="8"/>
      <c r="W21" s="9">
        <f t="shared" si="7"/>
      </c>
      <c r="AA21" s="13"/>
    </row>
    <row r="22" spans="1:23" s="10" customFormat="1" ht="14.25" customHeight="1">
      <c r="A22" s="6"/>
      <c r="B22" s="46">
        <f t="shared" si="2"/>
        <v>42903</v>
      </c>
      <c r="C22" s="47" t="str">
        <f t="shared" si="0"/>
        <v>שבת</v>
      </c>
      <c r="D22" s="92">
        <f t="shared" si="3"/>
        <v>0</v>
      </c>
      <c r="E22" s="79"/>
      <c r="F22" s="79"/>
      <c r="G22" s="39">
        <f t="shared" si="1"/>
        <v>0</v>
      </c>
      <c r="H22" s="7"/>
      <c r="I22" s="7"/>
      <c r="J22" s="7"/>
      <c r="K22" s="7"/>
      <c r="L22" s="7"/>
      <c r="M22" s="7"/>
      <c r="N22" s="7"/>
      <c r="O22" s="7"/>
      <c r="P22" s="7"/>
      <c r="Q22" s="7"/>
      <c r="R22" s="7"/>
      <c r="S22" s="42">
        <f t="shared" si="4"/>
        <v>0.000101</v>
      </c>
      <c r="T22" s="42">
        <f t="shared" si="5"/>
        <v>0</v>
      </c>
      <c r="U22" s="43">
        <f t="shared" si="6"/>
      </c>
      <c r="V22" s="8"/>
      <c r="W22" s="9">
        <f t="shared" si="7"/>
      </c>
    </row>
    <row r="23" spans="1:23" s="10" customFormat="1" ht="14.25" customHeight="1">
      <c r="A23" s="6"/>
      <c r="B23" s="46">
        <f t="shared" si="2"/>
        <v>42904</v>
      </c>
      <c r="C23" s="47" t="str">
        <f t="shared" si="0"/>
        <v>יום א</v>
      </c>
      <c r="D23" s="92">
        <f t="shared" si="3"/>
        <v>0.3541666666666667</v>
      </c>
      <c r="E23" s="79"/>
      <c r="F23" s="79"/>
      <c r="G23" s="39">
        <f t="shared" si="1"/>
        <v>0</v>
      </c>
      <c r="H23" s="7"/>
      <c r="I23" s="7"/>
      <c r="J23" s="7"/>
      <c r="K23" s="7"/>
      <c r="L23" s="7"/>
      <c r="M23" s="7"/>
      <c r="N23" s="7"/>
      <c r="O23" s="7"/>
      <c r="P23" s="7"/>
      <c r="Q23" s="7"/>
      <c r="R23" s="7"/>
      <c r="S23" s="42">
        <f t="shared" si="4"/>
        <v>0.000101</v>
      </c>
      <c r="T23" s="42">
        <f t="shared" si="5"/>
        <v>0</v>
      </c>
      <c r="U23" s="43">
        <f t="shared" si="6"/>
      </c>
      <c r="V23" s="8"/>
      <c r="W23" s="9">
        <f t="shared" si="7"/>
      </c>
    </row>
    <row r="24" spans="1:23" s="10" customFormat="1" ht="14.25" customHeight="1">
      <c r="A24" s="6"/>
      <c r="B24" s="46">
        <f t="shared" si="2"/>
        <v>42905</v>
      </c>
      <c r="C24" s="47" t="str">
        <f t="shared" si="0"/>
        <v>יום ב</v>
      </c>
      <c r="D24" s="92">
        <f t="shared" si="3"/>
        <v>0.3541666666666667</v>
      </c>
      <c r="E24" s="79"/>
      <c r="F24" s="79"/>
      <c r="G24" s="39">
        <f t="shared" si="1"/>
        <v>0</v>
      </c>
      <c r="H24" s="7"/>
      <c r="I24" s="7"/>
      <c r="J24" s="7"/>
      <c r="K24" s="7"/>
      <c r="L24" s="7"/>
      <c r="M24" s="7"/>
      <c r="N24" s="7"/>
      <c r="O24" s="7"/>
      <c r="P24" s="7"/>
      <c r="Q24" s="7"/>
      <c r="R24" s="7"/>
      <c r="S24" s="42">
        <f t="shared" si="4"/>
        <v>0.000101</v>
      </c>
      <c r="T24" s="42">
        <f t="shared" si="5"/>
        <v>0</v>
      </c>
      <c r="U24" s="43">
        <f t="shared" si="6"/>
      </c>
      <c r="V24" s="8"/>
      <c r="W24" s="9">
        <f t="shared" si="7"/>
      </c>
    </row>
    <row r="25" spans="1:23" s="10" customFormat="1" ht="14.25" customHeight="1">
      <c r="A25" s="6"/>
      <c r="B25" s="46">
        <f t="shared" si="2"/>
        <v>42906</v>
      </c>
      <c r="C25" s="47" t="str">
        <f t="shared" si="0"/>
        <v>יום ג</v>
      </c>
      <c r="D25" s="92">
        <f t="shared" si="3"/>
        <v>0.3541666666666667</v>
      </c>
      <c r="E25" s="79"/>
      <c r="F25" s="79"/>
      <c r="G25" s="39">
        <f t="shared" si="1"/>
        <v>0</v>
      </c>
      <c r="H25" s="7"/>
      <c r="I25" s="7"/>
      <c r="J25" s="7"/>
      <c r="K25" s="7"/>
      <c r="L25" s="7"/>
      <c r="M25" s="7"/>
      <c r="N25" s="7"/>
      <c r="O25" s="7"/>
      <c r="P25" s="7"/>
      <c r="Q25" s="7"/>
      <c r="R25" s="7"/>
      <c r="S25" s="42">
        <f t="shared" si="4"/>
        <v>0.000101</v>
      </c>
      <c r="T25" s="42">
        <f t="shared" si="5"/>
        <v>0</v>
      </c>
      <c r="U25" s="43">
        <f t="shared" si="6"/>
      </c>
      <c r="V25" s="8"/>
      <c r="W25" s="9">
        <f t="shared" si="7"/>
      </c>
    </row>
    <row r="26" spans="1:23" s="10" customFormat="1" ht="14.25" customHeight="1">
      <c r="A26" s="6"/>
      <c r="B26" s="46">
        <f t="shared" si="2"/>
        <v>42907</v>
      </c>
      <c r="C26" s="47" t="str">
        <f t="shared" si="0"/>
        <v>יום ד</v>
      </c>
      <c r="D26" s="92">
        <f t="shared" si="3"/>
        <v>0.3541666666666667</v>
      </c>
      <c r="E26" s="79"/>
      <c r="F26" s="79"/>
      <c r="G26" s="39">
        <f t="shared" si="1"/>
        <v>0</v>
      </c>
      <c r="H26" s="7"/>
      <c r="I26" s="7"/>
      <c r="J26" s="7"/>
      <c r="K26" s="7"/>
      <c r="L26" s="7"/>
      <c r="M26" s="7"/>
      <c r="N26" s="7"/>
      <c r="O26" s="7"/>
      <c r="P26" s="7"/>
      <c r="Q26" s="7"/>
      <c r="R26" s="7"/>
      <c r="S26" s="42">
        <f t="shared" si="4"/>
        <v>0.000101</v>
      </c>
      <c r="T26" s="42">
        <f t="shared" si="5"/>
        <v>0</v>
      </c>
      <c r="U26" s="43">
        <f t="shared" si="6"/>
      </c>
      <c r="V26" s="8"/>
      <c r="W26" s="9">
        <f t="shared" si="7"/>
      </c>
    </row>
    <row r="27" spans="1:23" s="10" customFormat="1" ht="14.25" customHeight="1">
      <c r="A27" s="6"/>
      <c r="B27" s="46">
        <f t="shared" si="2"/>
        <v>42908</v>
      </c>
      <c r="C27" s="47" t="str">
        <f t="shared" si="0"/>
        <v>יום ה</v>
      </c>
      <c r="D27" s="92">
        <f t="shared" si="3"/>
        <v>0.3541666666666667</v>
      </c>
      <c r="E27" s="79"/>
      <c r="F27" s="79"/>
      <c r="G27" s="39">
        <f t="shared" si="1"/>
        <v>0</v>
      </c>
      <c r="H27" s="7"/>
      <c r="I27" s="7"/>
      <c r="J27" s="7"/>
      <c r="K27" s="7"/>
      <c r="L27" s="7"/>
      <c r="M27" s="7"/>
      <c r="N27" s="7"/>
      <c r="O27" s="7"/>
      <c r="P27" s="7"/>
      <c r="Q27" s="7"/>
      <c r="R27" s="7"/>
      <c r="S27" s="42">
        <f t="shared" si="4"/>
        <v>0.000101</v>
      </c>
      <c r="T27" s="42">
        <f t="shared" si="5"/>
        <v>0</v>
      </c>
      <c r="U27" s="43">
        <f t="shared" si="6"/>
      </c>
      <c r="V27" s="8"/>
      <c r="W27" s="9">
        <f t="shared" si="7"/>
      </c>
    </row>
    <row r="28" spans="1:23" s="10" customFormat="1" ht="14.25" customHeight="1">
      <c r="A28" s="6"/>
      <c r="B28" s="46">
        <f t="shared" si="2"/>
        <v>42909</v>
      </c>
      <c r="C28" s="47" t="str">
        <f t="shared" si="0"/>
        <v>יום ו</v>
      </c>
      <c r="D28" s="92">
        <f t="shared" si="3"/>
        <v>0</v>
      </c>
      <c r="E28" s="79"/>
      <c r="F28" s="79"/>
      <c r="G28" s="39">
        <f t="shared" si="1"/>
        <v>0</v>
      </c>
      <c r="H28" s="7"/>
      <c r="I28" s="7"/>
      <c r="J28" s="7"/>
      <c r="K28" s="7"/>
      <c r="L28" s="7"/>
      <c r="M28" s="7"/>
      <c r="N28" s="7"/>
      <c r="O28" s="7"/>
      <c r="P28" s="7"/>
      <c r="Q28" s="7"/>
      <c r="R28" s="7"/>
      <c r="S28" s="42">
        <f t="shared" si="4"/>
        <v>0.000101</v>
      </c>
      <c r="T28" s="42">
        <f t="shared" si="5"/>
        <v>0</v>
      </c>
      <c r="U28" s="43">
        <f t="shared" si="6"/>
      </c>
      <c r="V28" s="8"/>
      <c r="W28" s="9">
        <f t="shared" si="7"/>
      </c>
    </row>
    <row r="29" spans="1:23" s="10" customFormat="1" ht="14.25" customHeight="1">
      <c r="A29" s="6"/>
      <c r="B29" s="46">
        <f t="shared" si="2"/>
        <v>42910</v>
      </c>
      <c r="C29" s="47" t="str">
        <f t="shared" si="0"/>
        <v>שבת</v>
      </c>
      <c r="D29" s="92">
        <f t="shared" si="3"/>
        <v>0</v>
      </c>
      <c r="E29" s="79"/>
      <c r="F29" s="79"/>
      <c r="G29" s="39">
        <f t="shared" si="1"/>
        <v>0</v>
      </c>
      <c r="H29" s="7"/>
      <c r="I29" s="7"/>
      <c r="J29" s="7"/>
      <c r="K29" s="7"/>
      <c r="L29" s="7"/>
      <c r="M29" s="7"/>
      <c r="N29" s="7"/>
      <c r="O29" s="7"/>
      <c r="P29" s="7"/>
      <c r="Q29" s="7"/>
      <c r="R29" s="7"/>
      <c r="S29" s="42">
        <f t="shared" si="4"/>
        <v>0.000101</v>
      </c>
      <c r="T29" s="42">
        <f t="shared" si="5"/>
        <v>0</v>
      </c>
      <c r="U29" s="43">
        <f t="shared" si="6"/>
      </c>
      <c r="V29" s="8"/>
      <c r="W29" s="9">
        <f t="shared" si="7"/>
      </c>
    </row>
    <row r="30" spans="1:23" s="10" customFormat="1" ht="14.25" customHeight="1">
      <c r="A30" s="6"/>
      <c r="B30" s="46">
        <f t="shared" si="2"/>
        <v>42911</v>
      </c>
      <c r="C30" s="47" t="str">
        <f t="shared" si="0"/>
        <v>יום א</v>
      </c>
      <c r="D30" s="92">
        <f t="shared" si="3"/>
        <v>0.3541666666666667</v>
      </c>
      <c r="E30" s="79"/>
      <c r="F30" s="79"/>
      <c r="G30" s="39">
        <f t="shared" si="1"/>
        <v>0</v>
      </c>
      <c r="H30" s="7"/>
      <c r="I30" s="7"/>
      <c r="J30" s="7"/>
      <c r="K30" s="7"/>
      <c r="L30" s="7"/>
      <c r="M30" s="7"/>
      <c r="N30" s="7"/>
      <c r="O30" s="7"/>
      <c r="P30" s="7"/>
      <c r="Q30" s="7"/>
      <c r="R30" s="7"/>
      <c r="S30" s="42">
        <f t="shared" si="4"/>
        <v>0.000101</v>
      </c>
      <c r="T30" s="42">
        <f t="shared" si="5"/>
        <v>0</v>
      </c>
      <c r="U30" s="43">
        <f t="shared" si="6"/>
      </c>
      <c r="V30" s="8"/>
      <c r="W30" s="9">
        <f t="shared" si="7"/>
      </c>
    </row>
    <row r="31" spans="1:23" s="10" customFormat="1" ht="14.25" customHeight="1">
      <c r="A31" s="6"/>
      <c r="B31" s="46">
        <f t="shared" si="2"/>
        <v>42912</v>
      </c>
      <c r="C31" s="47" t="str">
        <f t="shared" si="0"/>
        <v>יום ב</v>
      </c>
      <c r="D31" s="92">
        <f t="shared" si="3"/>
        <v>0.3541666666666667</v>
      </c>
      <c r="E31" s="79"/>
      <c r="F31" s="79"/>
      <c r="G31" s="39">
        <f t="shared" si="1"/>
        <v>0</v>
      </c>
      <c r="H31" s="7"/>
      <c r="I31" s="7"/>
      <c r="J31" s="7"/>
      <c r="K31" s="7"/>
      <c r="L31" s="7"/>
      <c r="M31" s="7"/>
      <c r="N31" s="7"/>
      <c r="O31" s="7"/>
      <c r="P31" s="7"/>
      <c r="Q31" s="7"/>
      <c r="R31" s="7"/>
      <c r="S31" s="42">
        <f t="shared" si="4"/>
        <v>0.000101</v>
      </c>
      <c r="T31" s="42">
        <f t="shared" si="5"/>
        <v>0</v>
      </c>
      <c r="U31" s="43">
        <f t="shared" si="6"/>
      </c>
      <c r="V31" s="8"/>
      <c r="W31" s="9">
        <f t="shared" si="7"/>
      </c>
    </row>
    <row r="32" spans="1:23" s="10" customFormat="1" ht="14.25" customHeight="1">
      <c r="A32" s="6"/>
      <c r="B32" s="46">
        <f t="shared" si="2"/>
        <v>42913</v>
      </c>
      <c r="C32" s="47" t="str">
        <f t="shared" si="0"/>
        <v>יום ג</v>
      </c>
      <c r="D32" s="92">
        <f t="shared" si="3"/>
        <v>0.3541666666666667</v>
      </c>
      <c r="E32" s="79"/>
      <c r="F32" s="79"/>
      <c r="G32" s="39">
        <f t="shared" si="1"/>
        <v>0</v>
      </c>
      <c r="H32" s="7"/>
      <c r="I32" s="7"/>
      <c r="J32" s="7"/>
      <c r="K32" s="7"/>
      <c r="L32" s="7"/>
      <c r="M32" s="7"/>
      <c r="N32" s="7"/>
      <c r="O32" s="7"/>
      <c r="P32" s="7"/>
      <c r="Q32" s="7"/>
      <c r="R32" s="7"/>
      <c r="S32" s="42">
        <f t="shared" si="4"/>
        <v>0.000101</v>
      </c>
      <c r="T32" s="42">
        <f t="shared" si="5"/>
        <v>0</v>
      </c>
      <c r="U32" s="43">
        <f t="shared" si="6"/>
      </c>
      <c r="V32" s="8"/>
      <c r="W32" s="9">
        <f t="shared" si="7"/>
      </c>
    </row>
    <row r="33" spans="1:23" s="10" customFormat="1" ht="14.25" customHeight="1">
      <c r="A33" s="6"/>
      <c r="B33" s="46">
        <f t="shared" si="2"/>
        <v>42914</v>
      </c>
      <c r="C33" s="47" t="str">
        <f t="shared" si="0"/>
        <v>יום ד</v>
      </c>
      <c r="D33" s="92">
        <f t="shared" si="3"/>
        <v>0.3541666666666667</v>
      </c>
      <c r="E33" s="79"/>
      <c r="F33" s="79"/>
      <c r="G33" s="39">
        <f>IF(((TEXT($B$2,"mm"))-(TEXT(B33,"mm"))=0),IF(E33=0,0,(F33-E33)))</f>
        <v>0</v>
      </c>
      <c r="H33" s="7"/>
      <c r="I33" s="7"/>
      <c r="J33" s="7"/>
      <c r="K33" s="7"/>
      <c r="L33" s="7"/>
      <c r="M33" s="7"/>
      <c r="N33" s="7"/>
      <c r="O33" s="7"/>
      <c r="P33" s="7"/>
      <c r="Q33" s="7"/>
      <c r="R33" s="7"/>
      <c r="S33" s="42">
        <f t="shared" si="4"/>
        <v>0.000101</v>
      </c>
      <c r="T33" s="42">
        <f t="shared" si="5"/>
        <v>0</v>
      </c>
      <c r="U33" s="43">
        <f t="shared" si="6"/>
      </c>
      <c r="V33" s="8"/>
      <c r="W33" s="9">
        <f t="shared" si="7"/>
      </c>
    </row>
    <row r="34" spans="1:23" s="10" customFormat="1" ht="14.25" customHeight="1">
      <c r="A34" s="6"/>
      <c r="B34" s="46">
        <f t="shared" si="2"/>
        <v>42915</v>
      </c>
      <c r="C34" s="47" t="str">
        <f t="shared" si="0"/>
        <v>יום ה</v>
      </c>
      <c r="D34" s="92">
        <f t="shared" si="3"/>
        <v>0.3541666666666667</v>
      </c>
      <c r="E34" s="79"/>
      <c r="F34" s="79"/>
      <c r="G34" s="39">
        <f>IF(((TEXT($B$2,"mm"))-(TEXT(B34,"mm"))=0),IF(E34=0,0,(F34-E34)))</f>
        <v>0</v>
      </c>
      <c r="H34" s="7"/>
      <c r="I34" s="7"/>
      <c r="J34" s="7"/>
      <c r="K34" s="7"/>
      <c r="L34" s="7"/>
      <c r="M34" s="7"/>
      <c r="N34" s="7"/>
      <c r="O34" s="7"/>
      <c r="P34" s="7"/>
      <c r="Q34" s="7"/>
      <c r="R34" s="7"/>
      <c r="S34" s="42">
        <f t="shared" si="4"/>
        <v>0.000101</v>
      </c>
      <c r="T34" s="42">
        <f>IF(((TEXT($B$2,"mm"))-(TEXT(B34,"mm"))=0),T33+(SUM(H34:R34)),T33)</f>
        <v>0</v>
      </c>
      <c r="U34" s="43">
        <f>IF(((TEXT($B$2,"mm"))-(TEXT(B34,"mm"))=0),IF(COUNTA(H34:R34,E34:F34)&gt;0,1,""),"")</f>
      </c>
      <c r="V34" s="8"/>
      <c r="W34" s="9">
        <f t="shared" si="7"/>
      </c>
    </row>
    <row r="35" spans="1:23" s="10" customFormat="1" ht="14.25" customHeight="1" thickBot="1">
      <c r="A35" s="6"/>
      <c r="B35" s="46">
        <f t="shared" si="2"/>
        <v>42916</v>
      </c>
      <c r="C35" s="47" t="str">
        <f t="shared" si="0"/>
        <v>יום ו</v>
      </c>
      <c r="D35" s="92">
        <f t="shared" si="3"/>
        <v>0</v>
      </c>
      <c r="E35" s="79"/>
      <c r="F35" s="79"/>
      <c r="G35" s="39">
        <f t="shared" si="1"/>
        <v>0</v>
      </c>
      <c r="H35" s="7"/>
      <c r="I35" s="7"/>
      <c r="J35" s="7"/>
      <c r="K35" s="7"/>
      <c r="L35" s="7"/>
      <c r="M35" s="7"/>
      <c r="N35" s="7"/>
      <c r="O35" s="7"/>
      <c r="P35" s="7"/>
      <c r="Q35" s="7"/>
      <c r="R35" s="7"/>
      <c r="S35" s="42">
        <f t="shared" si="4"/>
        <v>0.000101</v>
      </c>
      <c r="T35" s="42">
        <f t="shared" si="5"/>
        <v>0</v>
      </c>
      <c r="U35" s="43">
        <f>IF(((TEXT($B$2,"mm"))-(TEXT(B35,"mm"))=0),IF(COUNTA(H35:R35,E35:F35)&gt;0,1,""),"")</f>
      </c>
      <c r="V35" s="8"/>
      <c r="W35" s="9">
        <f t="shared" si="7"/>
      </c>
    </row>
    <row r="36" spans="1:22" s="26" customFormat="1" ht="24.75" customHeight="1" thickBot="1">
      <c r="A36" s="18"/>
      <c r="B36" s="19"/>
      <c r="C36" s="20"/>
      <c r="D36" s="21">
        <f>SUM(D6:D35)</f>
        <v>7.437500000000002</v>
      </c>
      <c r="E36" s="38"/>
      <c r="F36" s="38"/>
      <c r="G36" s="23">
        <f aca="true" t="shared" si="8" ref="G36:R36">SUM(G6:G35)</f>
        <v>0</v>
      </c>
      <c r="H36" s="95">
        <f t="shared" si="8"/>
        <v>0</v>
      </c>
      <c r="I36" s="23">
        <f t="shared" si="8"/>
        <v>0</v>
      </c>
      <c r="J36" s="23">
        <f t="shared" si="8"/>
        <v>0</v>
      </c>
      <c r="K36" s="23">
        <f t="shared" si="8"/>
        <v>0</v>
      </c>
      <c r="L36" s="23">
        <f t="shared" si="8"/>
        <v>0</v>
      </c>
      <c r="M36" s="23">
        <f t="shared" si="8"/>
        <v>0</v>
      </c>
      <c r="N36" s="21">
        <f t="shared" si="8"/>
        <v>0</v>
      </c>
      <c r="O36" s="24">
        <f t="shared" si="8"/>
        <v>0</v>
      </c>
      <c r="P36" s="23">
        <f t="shared" si="8"/>
        <v>0</v>
      </c>
      <c r="Q36" s="23">
        <f t="shared" si="8"/>
        <v>0</v>
      </c>
      <c r="R36" s="22">
        <f t="shared" si="8"/>
        <v>0</v>
      </c>
      <c r="S36" s="75"/>
      <c r="T36" s="21">
        <f>T35</f>
        <v>0</v>
      </c>
      <c r="U36" s="25">
        <f>SUM(U6:U35)</f>
        <v>0</v>
      </c>
      <c r="V36" s="25">
        <f>COUNTA(V6:V35)</f>
        <v>0</v>
      </c>
    </row>
    <row r="37" spans="1:23" s="26" customFormat="1" ht="24.75" customHeight="1" thickBot="1">
      <c r="A37" s="119" t="s">
        <v>53</v>
      </c>
      <c r="B37" s="120"/>
      <c r="C37" s="120"/>
      <c r="D37" s="120"/>
      <c r="E37" s="120"/>
      <c r="F37" s="121"/>
      <c r="G37" s="83"/>
      <c r="H37" s="94">
        <f>H36/(MAX(D36,T36))</f>
        <v>0</v>
      </c>
      <c r="I37" s="94">
        <f>I36/(MAX(D36,T36))</f>
        <v>0</v>
      </c>
      <c r="J37" s="94">
        <f>J36/(MAX(D36,T36))</f>
        <v>0</v>
      </c>
      <c r="K37" s="94">
        <f>K36/(MAX(D36,T36))</f>
        <v>0</v>
      </c>
      <c r="L37" s="94">
        <f>L36/(MAX(D36,T36))</f>
        <v>0</v>
      </c>
      <c r="M37" s="94">
        <f>M36/(MAX(D36,T36))</f>
        <v>0</v>
      </c>
      <c r="N37" s="94">
        <f>N36/(MAX(D36,T36))</f>
        <v>0</v>
      </c>
      <c r="O37" s="87"/>
      <c r="P37" s="87"/>
      <c r="Q37" s="87"/>
      <c r="R37" s="87"/>
      <c r="S37" s="87"/>
      <c r="T37" s="87"/>
      <c r="U37" s="87"/>
      <c r="V37" s="87"/>
      <c r="W37" s="87"/>
    </row>
    <row r="38" spans="1:23" s="26" customFormat="1" ht="24.75" customHeight="1" thickBot="1">
      <c r="A38" s="84" t="s">
        <v>56</v>
      </c>
      <c r="B38" s="88"/>
      <c r="C38" s="84"/>
      <c r="D38" s="84"/>
      <c r="E38" s="84"/>
      <c r="F38" s="89">
        <f>(MAX(D36,T36))</f>
        <v>7.437500000000002</v>
      </c>
      <c r="G38" s="85"/>
      <c r="H38" s="86"/>
      <c r="I38" s="86"/>
      <c r="J38" s="86"/>
      <c r="K38" s="86"/>
      <c r="L38" s="87"/>
      <c r="M38" s="87"/>
      <c r="N38" s="87"/>
      <c r="O38" s="87"/>
      <c r="P38" s="87"/>
      <c r="Q38" s="87"/>
      <c r="R38" s="87"/>
      <c r="S38" s="87"/>
      <c r="T38" s="87"/>
      <c r="U38" s="87"/>
      <c r="V38" s="87"/>
      <c r="W38" s="87"/>
    </row>
    <row r="39" spans="7:24" s="27" customFormat="1" ht="29.25" customHeight="1" thickBot="1">
      <c r="G39" s="122" t="str">
        <f>IF(G36=(H36+I36+J36+K36+L36+M36+N36),"בדיקה: מלוא שעות העבודה הוקצו למשימות ","אין התאמה בין שעות העבודה לשעות שהוקצו למשימות")</f>
        <v>בדיקה: מלוא שעות העבודה הוקצו למשימות </v>
      </c>
      <c r="H39" s="123"/>
      <c r="I39" s="123"/>
      <c r="J39" s="124"/>
      <c r="K39" s="86"/>
      <c r="L39" s="87"/>
      <c r="S39" s="125" t="s">
        <v>37</v>
      </c>
      <c r="T39" s="126"/>
      <c r="U39" s="127"/>
      <c r="V39" s="68">
        <f>IF(U36=0,0,V36/U36)</f>
        <v>0</v>
      </c>
      <c r="X39" s="28"/>
    </row>
    <row r="40" spans="1:4" s="29" customFormat="1" ht="21" customHeight="1" thickTop="1">
      <c r="A40" s="29" t="s">
        <v>28</v>
      </c>
      <c r="C40" s="30"/>
      <c r="D40" s="30"/>
    </row>
    <row r="41" spans="1:27" s="3" customFormat="1" ht="12">
      <c r="A41" s="9"/>
      <c r="B41" s="9"/>
      <c r="C41" s="31"/>
      <c r="D41" s="31"/>
      <c r="Y41" s="2"/>
      <c r="Z41" s="2"/>
      <c r="AA41" s="2"/>
    </row>
    <row r="42" spans="1:25" s="3" customFormat="1" ht="21" customHeight="1" thickBot="1">
      <c r="A42" s="70" t="s">
        <v>32</v>
      </c>
      <c r="B42" s="32"/>
      <c r="C42" s="102"/>
      <c r="D42" s="102"/>
      <c r="E42" s="102"/>
      <c r="F42" s="113" t="s">
        <v>46</v>
      </c>
      <c r="G42" s="114"/>
      <c r="H42" s="114"/>
      <c r="I42" s="102"/>
      <c r="J42" s="102"/>
      <c r="K42" s="102"/>
      <c r="L42" s="102"/>
      <c r="M42" s="32"/>
      <c r="W42" s="2"/>
      <c r="X42" s="2"/>
      <c r="Y42" s="2"/>
    </row>
    <row r="43" spans="1:25" s="3" customFormat="1" ht="21" customHeight="1" thickBot="1">
      <c r="A43" s="70" t="s">
        <v>44</v>
      </c>
      <c r="B43" s="32"/>
      <c r="C43" s="102"/>
      <c r="D43" s="102"/>
      <c r="E43" s="102"/>
      <c r="F43" s="113" t="s">
        <v>45</v>
      </c>
      <c r="G43" s="114"/>
      <c r="H43" s="114"/>
      <c r="I43" s="102"/>
      <c r="J43" s="102"/>
      <c r="K43" s="102"/>
      <c r="L43" s="102"/>
      <c r="M43" s="32"/>
      <c r="W43" s="2"/>
      <c r="X43" s="2"/>
      <c r="Y43" s="2"/>
    </row>
    <row r="44" spans="1:25" s="3" customFormat="1" ht="21" customHeight="1" thickBot="1">
      <c r="A44" s="70"/>
      <c r="B44" s="32" t="s">
        <v>33</v>
      </c>
      <c r="C44" s="102"/>
      <c r="D44" s="102"/>
      <c r="E44" s="102"/>
      <c r="F44" s="72"/>
      <c r="G44" s="71"/>
      <c r="H44" s="32" t="s">
        <v>33</v>
      </c>
      <c r="I44" s="102"/>
      <c r="J44" s="102"/>
      <c r="K44" s="102"/>
      <c r="L44" s="102"/>
      <c r="M44" s="32"/>
      <c r="N44" s="32"/>
      <c r="O44" s="73"/>
      <c r="P44" s="73"/>
      <c r="Q44" s="73"/>
      <c r="W44" s="2"/>
      <c r="X44" s="2"/>
      <c r="Y44" s="2"/>
    </row>
    <row r="45" spans="1:25" s="3" customFormat="1" ht="21" customHeight="1">
      <c r="A45" s="70"/>
      <c r="B45" s="32"/>
      <c r="C45" s="73"/>
      <c r="D45" s="73"/>
      <c r="E45" s="73"/>
      <c r="F45" s="72"/>
      <c r="G45" s="71"/>
      <c r="H45" s="32"/>
      <c r="I45" s="73"/>
      <c r="J45" s="73"/>
      <c r="K45" s="73"/>
      <c r="L45" s="73"/>
      <c r="M45" s="32"/>
      <c r="N45" s="32"/>
      <c r="O45" s="73"/>
      <c r="P45" s="73"/>
      <c r="Q45" s="73"/>
      <c r="W45" s="2"/>
      <c r="X45" s="2"/>
      <c r="Y45" s="2"/>
    </row>
    <row r="46" spans="1:4" s="3" customFormat="1" ht="12">
      <c r="A46" s="9"/>
      <c r="B46" s="9"/>
      <c r="C46" s="31"/>
      <c r="D46" s="31"/>
    </row>
    <row r="47" spans="1:4" s="3" customFormat="1" ht="12">
      <c r="A47" s="9"/>
      <c r="B47" s="9"/>
      <c r="C47" s="31"/>
      <c r="D47" s="31"/>
    </row>
    <row r="48" spans="1:4" s="3" customFormat="1" ht="27" customHeight="1">
      <c r="A48" s="109" t="s">
        <v>29</v>
      </c>
      <c r="B48" s="110"/>
      <c r="C48" s="111"/>
      <c r="D48" s="64" t="s">
        <v>40</v>
      </c>
    </row>
    <row r="49" spans="1:16" s="3" customFormat="1" ht="26.25" customHeight="1">
      <c r="A49" s="106" t="s">
        <v>39</v>
      </c>
      <c r="B49" s="107"/>
      <c r="C49" s="108"/>
      <c r="D49" s="63">
        <v>1</v>
      </c>
      <c r="E49" s="112" t="s">
        <v>49</v>
      </c>
      <c r="F49" s="112"/>
      <c r="G49" s="112"/>
      <c r="H49" s="112"/>
      <c r="I49" s="67"/>
      <c r="P49" s="69"/>
    </row>
    <row r="50" spans="1:4" s="3" customFormat="1" ht="22.5" customHeight="1">
      <c r="A50" s="106" t="s">
        <v>34</v>
      </c>
      <c r="B50" s="107"/>
      <c r="C50" s="108"/>
      <c r="D50" s="74">
        <v>0.3541666666666667</v>
      </c>
    </row>
    <row r="51" spans="1:16" s="3" customFormat="1" ht="22.5" customHeight="1">
      <c r="A51" s="106" t="s">
        <v>47</v>
      </c>
      <c r="B51" s="107"/>
      <c r="C51" s="108"/>
      <c r="D51" s="7">
        <v>0.1875</v>
      </c>
      <c r="P51" s="69"/>
    </row>
    <row r="52" spans="1:4" s="3" customFormat="1" ht="12">
      <c r="A52" s="33"/>
      <c r="B52" s="9"/>
      <c r="C52" s="31"/>
      <c r="D52" s="31"/>
    </row>
    <row r="53" spans="1:4" s="3" customFormat="1" ht="12">
      <c r="A53" s="33"/>
      <c r="B53" s="9"/>
      <c r="C53" s="31"/>
      <c r="D53" s="31"/>
    </row>
    <row r="54" spans="1:4" s="3" customFormat="1" ht="12">
      <c r="A54" s="33"/>
      <c r="B54" s="9"/>
      <c r="C54" s="31"/>
      <c r="D54" s="31"/>
    </row>
    <row r="55" spans="1:4" s="3" customFormat="1" ht="12">
      <c r="A55" s="33"/>
      <c r="B55" s="9"/>
      <c r="C55" s="31"/>
      <c r="D55" s="31"/>
    </row>
    <row r="56" spans="1:4" s="3" customFormat="1" ht="12">
      <c r="A56" s="33"/>
      <c r="B56" s="9"/>
      <c r="C56" s="31"/>
      <c r="D56" s="31"/>
    </row>
    <row r="57" spans="1:4" s="35" customFormat="1" ht="12">
      <c r="A57" s="33"/>
      <c r="B57" s="96"/>
      <c r="C57" s="97"/>
      <c r="D57" s="97"/>
    </row>
    <row r="58" spans="1:4" s="35" customFormat="1" ht="12">
      <c r="A58" s="34" t="s">
        <v>48</v>
      </c>
      <c r="B58" s="96" t="s">
        <v>48</v>
      </c>
      <c r="C58" s="97"/>
      <c r="D58" s="97">
        <v>2017</v>
      </c>
    </row>
    <row r="59" spans="1:4" s="35" customFormat="1" ht="12">
      <c r="A59" s="34"/>
      <c r="B59" s="96"/>
      <c r="C59" s="97"/>
      <c r="D59" s="97"/>
    </row>
    <row r="60" spans="1:4" s="35" customFormat="1" ht="12">
      <c r="A60" s="34"/>
      <c r="B60" s="96" t="s">
        <v>42</v>
      </c>
      <c r="C60" s="97"/>
      <c r="D60" s="97"/>
    </row>
    <row r="61" spans="1:15" s="35" customFormat="1" ht="12">
      <c r="A61" s="34"/>
      <c r="B61" s="96"/>
      <c r="C61" s="97"/>
      <c r="D61" s="97"/>
      <c r="K61" s="96"/>
      <c r="L61" s="96"/>
      <c r="M61" s="96"/>
      <c r="N61" s="96"/>
      <c r="O61" s="96"/>
    </row>
    <row r="62" spans="1:4" s="96" customFormat="1" ht="12">
      <c r="A62" s="34"/>
      <c r="C62" s="98"/>
      <c r="D62" s="98"/>
    </row>
    <row r="63" spans="1:4" s="96" customFormat="1" ht="12">
      <c r="A63" s="34"/>
      <c r="B63" s="33" t="s">
        <v>3</v>
      </c>
      <c r="C63" s="98"/>
      <c r="D63" s="98"/>
    </row>
    <row r="64" spans="1:4" s="96" customFormat="1" ht="12">
      <c r="A64" s="34"/>
      <c r="B64" s="33" t="s">
        <v>4</v>
      </c>
      <c r="C64" s="98"/>
      <c r="D64" s="98"/>
    </row>
    <row r="65" spans="1:4" s="96" customFormat="1" ht="12">
      <c r="A65" s="34"/>
      <c r="B65" s="33" t="s">
        <v>5</v>
      </c>
      <c r="C65" s="98"/>
      <c r="D65" s="98"/>
    </row>
    <row r="66" spans="1:4" s="96" customFormat="1" ht="12">
      <c r="A66" s="34"/>
      <c r="B66" s="33" t="s">
        <v>6</v>
      </c>
      <c r="C66" s="98"/>
      <c r="D66" s="98"/>
    </row>
    <row r="67" spans="1:4" s="96" customFormat="1" ht="12">
      <c r="A67" s="34"/>
      <c r="B67" s="33" t="s">
        <v>7</v>
      </c>
      <c r="C67" s="98"/>
      <c r="D67" s="98"/>
    </row>
    <row r="68" spans="1:4" s="96" customFormat="1" ht="12">
      <c r="A68" s="34"/>
      <c r="B68" s="33" t="s">
        <v>8</v>
      </c>
      <c r="C68" s="98"/>
      <c r="D68" s="98"/>
    </row>
    <row r="69" spans="1:4" s="96" customFormat="1" ht="12">
      <c r="A69" s="34"/>
      <c r="B69" s="33" t="s">
        <v>9</v>
      </c>
      <c r="C69" s="98"/>
      <c r="D69" s="98"/>
    </row>
    <row r="70" spans="1:4" s="96" customFormat="1" ht="12">
      <c r="A70" s="34"/>
      <c r="B70" s="33" t="s">
        <v>22</v>
      </c>
      <c r="C70" s="98"/>
      <c r="D70" s="98"/>
    </row>
    <row r="71" spans="1:4" s="96" customFormat="1" ht="12">
      <c r="A71" s="34"/>
      <c r="B71" s="33" t="s">
        <v>51</v>
      </c>
      <c r="C71" s="98"/>
      <c r="D71" s="98"/>
    </row>
    <row r="72" spans="1:4" s="96" customFormat="1" ht="12">
      <c r="A72" s="34"/>
      <c r="B72" s="34"/>
      <c r="C72" s="98"/>
      <c r="D72" s="98"/>
    </row>
    <row r="73" spans="1:4" s="96" customFormat="1" ht="12">
      <c r="A73" s="34"/>
      <c r="B73" s="34" t="s">
        <v>27</v>
      </c>
      <c r="C73" s="98"/>
      <c r="D73" s="98"/>
    </row>
    <row r="74" spans="1:4" s="96" customFormat="1" ht="12">
      <c r="A74" s="34"/>
      <c r="B74" s="34"/>
      <c r="C74" s="98"/>
      <c r="D74" s="98"/>
    </row>
    <row r="75" spans="1:4" s="96" customFormat="1" ht="12">
      <c r="A75" s="34"/>
      <c r="B75" s="34">
        <v>39448</v>
      </c>
      <c r="C75" s="98"/>
      <c r="D75" s="98"/>
    </row>
    <row r="76" spans="1:4" s="96" customFormat="1" ht="12">
      <c r="A76" s="34"/>
      <c r="B76" s="34">
        <v>39479</v>
      </c>
      <c r="C76" s="98"/>
      <c r="D76" s="98"/>
    </row>
    <row r="77" spans="1:4" s="96" customFormat="1" ht="12">
      <c r="A77" s="34"/>
      <c r="B77" s="34">
        <v>39508</v>
      </c>
      <c r="C77" s="98"/>
      <c r="D77" s="98"/>
    </row>
    <row r="78" spans="1:4" s="96" customFormat="1" ht="12">
      <c r="A78" s="34"/>
      <c r="B78" s="34">
        <v>39539</v>
      </c>
      <c r="C78" s="98"/>
      <c r="D78" s="98"/>
    </row>
    <row r="79" spans="1:4" s="96" customFormat="1" ht="12">
      <c r="A79" s="34"/>
      <c r="B79" s="34">
        <v>39569</v>
      </c>
      <c r="C79" s="98"/>
      <c r="D79" s="98"/>
    </row>
    <row r="80" spans="1:4" s="96" customFormat="1" ht="12">
      <c r="A80" s="34"/>
      <c r="B80" s="34">
        <v>39600</v>
      </c>
      <c r="C80" s="98"/>
      <c r="D80" s="98"/>
    </row>
    <row r="81" spans="1:4" s="96" customFormat="1" ht="12">
      <c r="A81" s="34"/>
      <c r="B81" s="34">
        <v>39630</v>
      </c>
      <c r="C81" s="98"/>
      <c r="D81" s="98"/>
    </row>
    <row r="82" spans="1:4" s="96" customFormat="1" ht="12">
      <c r="A82" s="34"/>
      <c r="B82" s="34">
        <v>39661</v>
      </c>
      <c r="C82" s="98"/>
      <c r="D82" s="98"/>
    </row>
    <row r="83" spans="1:4" s="96" customFormat="1" ht="12">
      <c r="A83" s="34"/>
      <c r="B83" s="34">
        <v>39692</v>
      </c>
      <c r="C83" s="98"/>
      <c r="D83" s="98"/>
    </row>
    <row r="84" spans="1:4" s="96" customFormat="1" ht="12">
      <c r="A84" s="34"/>
      <c r="B84" s="34">
        <v>39722</v>
      </c>
      <c r="C84" s="98"/>
      <c r="D84" s="98"/>
    </row>
    <row r="85" spans="1:4" s="96" customFormat="1" ht="12">
      <c r="A85" s="34"/>
      <c r="B85" s="34">
        <v>39753</v>
      </c>
      <c r="C85" s="98"/>
      <c r="D85" s="98"/>
    </row>
    <row r="86" spans="1:4" s="96" customFormat="1" ht="12">
      <c r="A86" s="34"/>
      <c r="B86" s="34">
        <v>39783</v>
      </c>
      <c r="C86" s="98"/>
      <c r="D86" s="98"/>
    </row>
    <row r="87" spans="1:4" s="96" customFormat="1" ht="12">
      <c r="A87" s="34"/>
      <c r="B87" s="34">
        <v>39814</v>
      </c>
      <c r="C87" s="98"/>
      <c r="D87" s="98"/>
    </row>
    <row r="88" spans="1:4" s="96" customFormat="1" ht="12">
      <c r="A88" s="34"/>
      <c r="B88" s="34">
        <v>39845</v>
      </c>
      <c r="C88" s="98"/>
      <c r="D88" s="98"/>
    </row>
    <row r="89" spans="1:4" s="96" customFormat="1" ht="12">
      <c r="A89" s="34"/>
      <c r="B89" s="34">
        <v>39873</v>
      </c>
      <c r="C89" s="98"/>
      <c r="D89" s="98"/>
    </row>
    <row r="90" spans="1:4" s="96" customFormat="1" ht="12">
      <c r="A90" s="34"/>
      <c r="B90" s="34">
        <v>39904</v>
      </c>
      <c r="C90" s="98"/>
      <c r="D90" s="98"/>
    </row>
    <row r="91" spans="1:4" s="96" customFormat="1" ht="12">
      <c r="A91" s="34"/>
      <c r="B91" s="34">
        <v>39934</v>
      </c>
      <c r="C91" s="98"/>
      <c r="D91" s="98"/>
    </row>
    <row r="92" spans="1:4" s="96" customFormat="1" ht="12">
      <c r="A92" s="34"/>
      <c r="B92" s="34">
        <v>39965</v>
      </c>
      <c r="C92" s="98"/>
      <c r="D92" s="98"/>
    </row>
    <row r="93" spans="1:4" s="96" customFormat="1" ht="12">
      <c r="A93" s="34"/>
      <c r="B93" s="34">
        <v>39995</v>
      </c>
      <c r="C93" s="98"/>
      <c r="D93" s="98"/>
    </row>
    <row r="94" spans="1:4" s="96" customFormat="1" ht="12">
      <c r="A94" s="34"/>
      <c r="B94" s="34">
        <v>40026</v>
      </c>
      <c r="C94" s="98"/>
      <c r="D94" s="98"/>
    </row>
    <row r="95" spans="1:4" s="96" customFormat="1" ht="12">
      <c r="A95" s="34"/>
      <c r="B95" s="34">
        <v>40057</v>
      </c>
      <c r="C95" s="98"/>
      <c r="D95" s="98"/>
    </row>
    <row r="96" spans="1:4" s="96" customFormat="1" ht="12">
      <c r="A96" s="34"/>
      <c r="B96" s="34">
        <v>40087</v>
      </c>
      <c r="C96" s="98"/>
      <c r="D96" s="98"/>
    </row>
    <row r="97" spans="1:4" s="96" customFormat="1" ht="12">
      <c r="A97" s="34"/>
      <c r="B97" s="34">
        <v>40118</v>
      </c>
      <c r="C97" s="98"/>
      <c r="D97" s="98"/>
    </row>
    <row r="98" spans="1:4" s="96" customFormat="1" ht="12">
      <c r="A98" s="34"/>
      <c r="B98" s="34">
        <v>40148</v>
      </c>
      <c r="C98" s="98"/>
      <c r="D98" s="98"/>
    </row>
    <row r="99" spans="1:4" s="96" customFormat="1" ht="12">
      <c r="A99" s="34"/>
      <c r="B99" s="34">
        <v>40179</v>
      </c>
      <c r="C99" s="98"/>
      <c r="D99" s="98"/>
    </row>
    <row r="100" spans="1:4" s="96" customFormat="1" ht="12">
      <c r="A100" s="34"/>
      <c r="B100" s="34">
        <v>40210</v>
      </c>
      <c r="C100" s="98"/>
      <c r="D100" s="98"/>
    </row>
    <row r="101" spans="1:4" s="96" customFormat="1" ht="12">
      <c r="A101" s="34"/>
      <c r="B101" s="34">
        <v>40238</v>
      </c>
      <c r="C101" s="98"/>
      <c r="D101" s="98"/>
    </row>
    <row r="102" spans="1:4" s="96" customFormat="1" ht="12">
      <c r="A102" s="34"/>
      <c r="B102" s="34">
        <v>40269</v>
      </c>
      <c r="C102" s="98"/>
      <c r="D102" s="98"/>
    </row>
    <row r="103" spans="1:4" s="96" customFormat="1" ht="12">
      <c r="A103" s="34"/>
      <c r="B103" s="34">
        <v>40299</v>
      </c>
      <c r="C103" s="98"/>
      <c r="D103" s="98"/>
    </row>
    <row r="104" spans="1:4" s="96" customFormat="1" ht="12">
      <c r="A104" s="34"/>
      <c r="B104" s="34">
        <v>40330</v>
      </c>
      <c r="C104" s="98"/>
      <c r="D104" s="98"/>
    </row>
    <row r="105" spans="1:4" s="96" customFormat="1" ht="12">
      <c r="A105" s="34"/>
      <c r="B105" s="34">
        <v>40360</v>
      </c>
      <c r="C105" s="98"/>
      <c r="D105" s="98"/>
    </row>
    <row r="106" spans="1:4" s="96" customFormat="1" ht="12">
      <c r="A106" s="34"/>
      <c r="B106" s="34">
        <v>40391</v>
      </c>
      <c r="C106" s="98"/>
      <c r="D106" s="98"/>
    </row>
    <row r="107" spans="1:4" s="96" customFormat="1" ht="12">
      <c r="A107" s="34"/>
      <c r="B107" s="34">
        <v>40422</v>
      </c>
      <c r="C107" s="98"/>
      <c r="D107" s="98"/>
    </row>
    <row r="108" spans="1:4" s="96" customFormat="1" ht="12">
      <c r="A108" s="34"/>
      <c r="B108" s="34">
        <v>40452</v>
      </c>
      <c r="C108" s="98"/>
      <c r="D108" s="98"/>
    </row>
    <row r="109" spans="1:4" s="96" customFormat="1" ht="12">
      <c r="A109" s="34"/>
      <c r="B109" s="34">
        <v>40483</v>
      </c>
      <c r="C109" s="98"/>
      <c r="D109" s="98"/>
    </row>
    <row r="110" spans="1:4" s="96" customFormat="1" ht="12">
      <c r="A110" s="34"/>
      <c r="B110" s="34">
        <v>40513</v>
      </c>
      <c r="C110" s="98"/>
      <c r="D110" s="98"/>
    </row>
    <row r="111" spans="1:4" s="96" customFormat="1" ht="12">
      <c r="A111" s="34"/>
      <c r="B111" s="34">
        <v>40544</v>
      </c>
      <c r="C111" s="98"/>
      <c r="D111" s="98"/>
    </row>
    <row r="112" spans="1:4" s="96" customFormat="1" ht="12">
      <c r="A112" s="34"/>
      <c r="B112" s="34">
        <v>40575</v>
      </c>
      <c r="C112" s="98"/>
      <c r="D112" s="98"/>
    </row>
    <row r="113" spans="1:4" s="96" customFormat="1" ht="12">
      <c r="A113" s="34"/>
      <c r="B113" s="34">
        <v>40603</v>
      </c>
      <c r="C113" s="98"/>
      <c r="D113" s="98"/>
    </row>
    <row r="114" spans="1:4" s="96" customFormat="1" ht="12">
      <c r="A114" s="34"/>
      <c r="B114" s="34">
        <v>40634</v>
      </c>
      <c r="C114" s="98"/>
      <c r="D114" s="98"/>
    </row>
    <row r="115" spans="1:4" s="96" customFormat="1" ht="12">
      <c r="A115" s="34"/>
      <c r="B115" s="34">
        <v>40664</v>
      </c>
      <c r="C115" s="98"/>
      <c r="D115" s="98"/>
    </row>
    <row r="116" spans="1:4" s="96" customFormat="1" ht="12">
      <c r="A116" s="34"/>
      <c r="B116" s="34">
        <v>40695</v>
      </c>
      <c r="C116" s="98"/>
      <c r="D116" s="98"/>
    </row>
    <row r="117" spans="1:4" s="96" customFormat="1" ht="12">
      <c r="A117" s="34"/>
      <c r="B117" s="34">
        <v>40725</v>
      </c>
      <c r="C117" s="98"/>
      <c r="D117" s="98"/>
    </row>
    <row r="118" spans="1:4" s="96" customFormat="1" ht="12">
      <c r="A118" s="34"/>
      <c r="B118" s="34">
        <v>40756</v>
      </c>
      <c r="C118" s="98"/>
      <c r="D118" s="98"/>
    </row>
    <row r="119" spans="1:4" s="96" customFormat="1" ht="12">
      <c r="A119" s="34"/>
      <c r="B119" s="34">
        <v>40787</v>
      </c>
      <c r="C119" s="98"/>
      <c r="D119" s="98"/>
    </row>
    <row r="120" spans="2:4" s="96" customFormat="1" ht="12">
      <c r="B120" s="34">
        <v>40817</v>
      </c>
      <c r="C120" s="98"/>
      <c r="D120" s="98"/>
    </row>
    <row r="121" spans="2:4" s="96" customFormat="1" ht="12">
      <c r="B121" s="34">
        <v>40848</v>
      </c>
      <c r="C121" s="98"/>
      <c r="D121" s="98"/>
    </row>
    <row r="122" spans="2:4" s="96" customFormat="1" ht="12">
      <c r="B122" s="34">
        <v>40878</v>
      </c>
      <c r="C122" s="98"/>
      <c r="D122" s="98"/>
    </row>
    <row r="123" spans="2:4" s="96" customFormat="1" ht="12">
      <c r="B123" s="34">
        <v>40909</v>
      </c>
      <c r="C123" s="98"/>
      <c r="D123" s="98"/>
    </row>
    <row r="124" spans="2:4" s="96" customFormat="1" ht="12">
      <c r="B124" s="34">
        <v>40940</v>
      </c>
      <c r="C124" s="98"/>
      <c r="D124" s="98"/>
    </row>
    <row r="125" spans="2:4" s="96" customFormat="1" ht="12">
      <c r="B125" s="34">
        <v>40969</v>
      </c>
      <c r="C125" s="98"/>
      <c r="D125" s="98"/>
    </row>
    <row r="126" spans="2:4" s="96" customFormat="1" ht="12">
      <c r="B126" s="34">
        <v>41000</v>
      </c>
      <c r="C126" s="98"/>
      <c r="D126" s="98"/>
    </row>
    <row r="127" spans="2:4" s="96" customFormat="1" ht="12">
      <c r="B127" s="34">
        <v>41030</v>
      </c>
      <c r="C127" s="98"/>
      <c r="D127" s="98"/>
    </row>
    <row r="128" spans="2:4" s="96" customFormat="1" ht="12">
      <c r="B128" s="34">
        <v>41061</v>
      </c>
      <c r="C128" s="98"/>
      <c r="D128" s="98"/>
    </row>
    <row r="129" spans="2:4" s="96" customFormat="1" ht="12">
      <c r="B129" s="34">
        <v>41091</v>
      </c>
      <c r="C129" s="98"/>
      <c r="D129" s="98"/>
    </row>
    <row r="130" spans="2:4" s="96" customFormat="1" ht="12">
      <c r="B130" s="34">
        <v>41122</v>
      </c>
      <c r="C130" s="98"/>
      <c r="D130" s="98"/>
    </row>
    <row r="131" spans="2:4" s="96" customFormat="1" ht="12">
      <c r="B131" s="34">
        <v>41153</v>
      </c>
      <c r="C131" s="98"/>
      <c r="D131" s="98"/>
    </row>
    <row r="132" spans="2:4" s="96" customFormat="1" ht="12">
      <c r="B132" s="34">
        <v>41183</v>
      </c>
      <c r="C132" s="98"/>
      <c r="D132" s="98"/>
    </row>
    <row r="133" spans="2:15" s="96" customFormat="1" ht="12">
      <c r="B133" s="34">
        <v>41214</v>
      </c>
      <c r="C133" s="98"/>
      <c r="D133" s="98"/>
      <c r="K133" s="35"/>
      <c r="L133" s="35"/>
      <c r="M133" s="35"/>
      <c r="N133" s="35"/>
      <c r="O133" s="35"/>
    </row>
    <row r="134" spans="2:4" s="35" customFormat="1" ht="12">
      <c r="B134" s="99">
        <v>41244</v>
      </c>
      <c r="C134" s="97"/>
      <c r="D134" s="97"/>
    </row>
    <row r="135" spans="3:4" s="35" customFormat="1" ht="12">
      <c r="C135" s="97"/>
      <c r="D135" s="97"/>
    </row>
    <row r="136" ht="12">
      <c r="B136" s="35"/>
    </row>
    <row r="137" ht="12">
      <c r="B137" s="35"/>
    </row>
    <row r="138" ht="12">
      <c r="B138" s="35"/>
    </row>
    <row r="139" ht="12">
      <c r="B139" s="35"/>
    </row>
  </sheetData>
  <sheetProtection password="CAD0" sheet="1" objects="1" scenarios="1"/>
  <mergeCells count="26">
    <mergeCell ref="C44:E44"/>
    <mergeCell ref="I44:L44"/>
    <mergeCell ref="A50:C50"/>
    <mergeCell ref="A48:C48"/>
    <mergeCell ref="A49:C49"/>
    <mergeCell ref="E49:H49"/>
    <mergeCell ref="I42:L42"/>
    <mergeCell ref="A37:F37"/>
    <mergeCell ref="G39:J39"/>
    <mergeCell ref="C43:E43"/>
    <mergeCell ref="I43:L43"/>
    <mergeCell ref="N2:O2"/>
    <mergeCell ref="O4:R4"/>
    <mergeCell ref="A4:D4"/>
    <mergeCell ref="E4:G4"/>
    <mergeCell ref="H4:N4"/>
    <mergeCell ref="S39:U39"/>
    <mergeCell ref="A51:C51"/>
    <mergeCell ref="Q2:R2"/>
    <mergeCell ref="S2:T2"/>
    <mergeCell ref="F43:H43"/>
    <mergeCell ref="F2:G2"/>
    <mergeCell ref="H2:I2"/>
    <mergeCell ref="L2:M2"/>
    <mergeCell ref="C42:E42"/>
    <mergeCell ref="F42:H42"/>
  </mergeCells>
  <conditionalFormatting sqref="D50:D51">
    <cfRule type="expression" priority="22" dxfId="0" stopIfTrue="1">
      <formula>OR($C50=$B$68,$C50=$B$69,$C50=$B$70)</formula>
    </cfRule>
    <cfRule type="expression" priority="23" dxfId="1" stopIfTrue="1">
      <formula>OR($W50=$B$60)</formula>
    </cfRule>
  </conditionalFormatting>
  <conditionalFormatting sqref="Z2:AA2 Z3:Z4 AC2:AC5 Z9:AA9 Z10 AC9:AE9 AC10:AC14 AE10:AE14 AI8:AI9 AG9:AH9 AH10:AH14 AK9:AM9 AK10:AK12 AL13 AM12:AM18 AO9:AO10 AR9:AR10 AR13:AR15 AP11:AQ12 AO13:AO15 AV6:AV9 AT9:AU9 AT10:AT12 AU13 AV14:AV15">
    <cfRule type="expression" priority="24" dxfId="1" stopIfTrue="1">
      <formula>AND($H$2="רן",$N$2="יחזקאל")</formula>
    </cfRule>
  </conditionalFormatting>
  <conditionalFormatting sqref="W6:W35">
    <cfRule type="cellIs" priority="106" dxfId="21" operator="equal" stopIfTrue="1">
      <formula>$B$60</formula>
    </cfRule>
  </conditionalFormatting>
  <conditionalFormatting sqref="T6:V35 G6:R35 A6:C35">
    <cfRule type="expression" priority="111" dxfId="0" stopIfTrue="1">
      <formula>WEEKDAY($B6)&gt;=6</formula>
    </cfRule>
  </conditionalFormatting>
  <conditionalFormatting sqref="D6:D35">
    <cfRule type="expression" priority="112" dxfId="0" stopIfTrue="1">
      <formula>WEEKDAY($B6)&gt;=6</formula>
    </cfRule>
    <cfRule type="expression" priority="113" dxfId="18" stopIfTrue="1">
      <formula>OR($A6=$B$70,$A6=$B$71)</formula>
    </cfRule>
  </conditionalFormatting>
  <conditionalFormatting sqref="E6">
    <cfRule type="expression" priority="13" dxfId="8" stopIfTrue="1">
      <formula>AND(SUM(H6:N6)&lt;G6,AND($C6&lt;&gt;$B$68,$C6&lt;&gt;$B$69,$C6&lt;&gt;$B$70))</formula>
    </cfRule>
    <cfRule type="expression" priority="14" dxfId="1" stopIfTrue="1">
      <formula>SUM(H6:N6)&gt;G6+0.0001</formula>
    </cfRule>
    <cfRule type="expression" priority="15" dxfId="0" stopIfTrue="1">
      <formula>WEEKDAY($B6)&gt;=6</formula>
    </cfRule>
  </conditionalFormatting>
  <conditionalFormatting sqref="F6">
    <cfRule type="expression" priority="16" dxfId="8" stopIfTrue="1">
      <formula>AND(SUM(H6:N6)&lt;G6,AND($C6&lt;&gt;$B$68,$C6&lt;&gt;$B$69,$C6&lt;&gt;$B$70))</formula>
    </cfRule>
    <cfRule type="expression" priority="17" dxfId="1" stopIfTrue="1">
      <formula>SUM(H6:N6)&gt;G6+0.0001</formula>
    </cfRule>
    <cfRule type="expression" priority="18" dxfId="0" stopIfTrue="1">
      <formula>WEEKDAY($B6)&gt;=6</formula>
    </cfRule>
  </conditionalFormatting>
  <conditionalFormatting sqref="E7:E35">
    <cfRule type="expression" priority="7" dxfId="8" stopIfTrue="1">
      <formula>AND(SUM(H7:N7)&lt;G7,AND($C7&lt;&gt;$B$68,$C7&lt;&gt;$B$69,$C7&lt;&gt;$B$70))</formula>
    </cfRule>
    <cfRule type="expression" priority="8" dxfId="1" stopIfTrue="1">
      <formula>SUM(H7:N7)&gt;G7+0.0001</formula>
    </cfRule>
    <cfRule type="expression" priority="9" dxfId="0" stopIfTrue="1">
      <formula>WEEKDAY($B7)&gt;=6</formula>
    </cfRule>
  </conditionalFormatting>
  <conditionalFormatting sqref="F7:F35">
    <cfRule type="expression" priority="10" dxfId="8" stopIfTrue="1">
      <formula>AND(SUM(H7:N7)&lt;G7,AND($C7&lt;&gt;$B$68,$C7&lt;&gt;$B$69,$C7&lt;&gt;$B$70))</formula>
    </cfRule>
    <cfRule type="expression" priority="11" dxfId="1" stopIfTrue="1">
      <formula>SUM(H7:N7)&gt;G7+0.0001</formula>
    </cfRule>
    <cfRule type="expression" priority="12" dxfId="0" stopIfTrue="1">
      <formula>WEEKDAY($B7)&gt;=6</formula>
    </cfRule>
  </conditionalFormatting>
  <conditionalFormatting sqref="S6">
    <cfRule type="expression" priority="4" dxfId="2" stopIfTrue="1">
      <formula>SUM(H6:N6)&lt;G6</formula>
    </cfRule>
    <cfRule type="expression" priority="5" dxfId="1" stopIfTrue="1">
      <formula>SUM(H6:N6)&gt;G6+0.00001</formula>
    </cfRule>
    <cfRule type="expression" priority="6" dxfId="0" stopIfTrue="1">
      <formula>WEEKDAY($B6)&gt;=6</formula>
    </cfRule>
  </conditionalFormatting>
  <conditionalFormatting sqref="S7:S35">
    <cfRule type="expression" priority="1" dxfId="2" stopIfTrue="1">
      <formula>SUM(H7:N7)&lt;G7</formula>
    </cfRule>
    <cfRule type="expression" priority="2" dxfId="1" stopIfTrue="1">
      <formula>SUM(H7:N7)&gt;G7+0.00001</formula>
    </cfRule>
    <cfRule type="expression" priority="3" dxfId="0" stopIfTrue="1">
      <formula>WEEKDAY($B7)&gt;=6</formula>
    </cfRule>
  </conditionalFormatting>
  <dataValidations count="3">
    <dataValidation type="time" allowBlank="1" showInputMessage="1" showErrorMessage="1" errorTitle="הזנה שגויה של שעות עבודה" error="נא להזין את שעות העבודה באופן הבא HH:MM&#10;&#10;לדוגמא ארבע וחצי שעות עבודה יוזנו:&#10;                           &#10;                           04:30" sqref="D50:D51 E6:F35 H6:R35">
      <formula1>0</formula1>
      <formula2>0.9993055555555556</formula2>
    </dataValidation>
    <dataValidation type="list" allowBlank="1" showInputMessage="1" showErrorMessage="1" error="הזן ערב חג בגין ימים בהם העבודה דומה לימי שישי&#10;&#10;הזן שבתון בגין ימים בהם העבודה דומה ליום שבת" sqref="A6:A35">
      <formula1>$B$70:$B$71</formula1>
    </dataValidation>
    <dataValidation type="list" allowBlank="1" showInputMessage="1" showErrorMessage="1" error="במידה והנתונים בגין יום מסויים הוזנו באיחור של יותר מ-48 שעות, יש חציין כן בשורה הרלבנטית" sqref="V6:V35">
      <formula1>$B$73:$B$74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50" r:id="rId3"/>
  <headerFooter>
    <oddFooter>&amp;L&amp;A&amp;C&amp;F&amp;R&amp;T
&amp;D</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AW139"/>
  <sheetViews>
    <sheetView showGridLines="0" rightToLeft="1" zoomScale="80" zoomScaleNormal="80"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6" sqref="H6"/>
    </sheetView>
  </sheetViews>
  <sheetFormatPr defaultColWidth="9.140625" defaultRowHeight="12.75"/>
  <cols>
    <col min="1" max="1" width="7.57421875" style="2" customWidth="1"/>
    <col min="2" max="2" width="11.140625" style="2" customWidth="1"/>
    <col min="3" max="3" width="5.421875" style="4" bestFit="1" customWidth="1"/>
    <col min="4" max="4" width="8.421875" style="4" customWidth="1"/>
    <col min="5" max="5" width="9.00390625" style="2" customWidth="1"/>
    <col min="6" max="6" width="10.421875" style="2" customWidth="1"/>
    <col min="7" max="7" width="7.8515625" style="2" customWidth="1"/>
    <col min="8" max="8" width="12.421875" style="2" customWidth="1"/>
    <col min="9" max="10" width="12.00390625" style="2" customWidth="1"/>
    <col min="11" max="11" width="11.00390625" style="2" customWidth="1"/>
    <col min="12" max="12" width="10.8515625" style="2" customWidth="1"/>
    <col min="13" max="13" width="11.00390625" style="2" customWidth="1"/>
    <col min="14" max="14" width="10.8515625" style="2" customWidth="1"/>
    <col min="15" max="15" width="8.8515625" style="2" customWidth="1"/>
    <col min="16" max="18" width="8.00390625" style="2" customWidth="1"/>
    <col min="19" max="19" width="12.421875" style="2" customWidth="1"/>
    <col min="20" max="20" width="9.421875" style="2" customWidth="1"/>
    <col min="21" max="21" width="8.421875" style="2" customWidth="1"/>
    <col min="22" max="22" width="12.421875" style="2" customWidth="1"/>
    <col min="23" max="23" width="29.421875" style="2" bestFit="1" customWidth="1"/>
    <col min="24" max="24" width="10.421875" style="3" customWidth="1"/>
    <col min="25" max="27" width="10.421875" style="2" customWidth="1"/>
    <col min="28" max="16384" width="9.140625" style="2" customWidth="1"/>
  </cols>
  <sheetData>
    <row r="1" ht="12.75"/>
    <row r="2" spans="1:49" ht="22.5" customHeight="1" thickBot="1">
      <c r="A2" s="62" t="s">
        <v>10</v>
      </c>
      <c r="B2" s="77">
        <f>DATE(D58,7,1)</f>
        <v>42917</v>
      </c>
      <c r="C2" s="66" t="s">
        <v>41</v>
      </c>
      <c r="D2" s="65"/>
      <c r="E2" s="1"/>
      <c r="F2" s="115" t="s">
        <v>32</v>
      </c>
      <c r="G2" s="115"/>
      <c r="H2" s="102">
        <f>IF('6.17'!H2:I2&lt;&gt;"",'6.17'!H2:I2,"")</f>
      </c>
      <c r="I2" s="102"/>
      <c r="J2" s="73"/>
      <c r="L2" s="115" t="s">
        <v>31</v>
      </c>
      <c r="M2" s="115"/>
      <c r="N2" s="102">
        <f>IF('6.17'!N2:O2&lt;&gt;"",'6.17'!N2:O2,"")</f>
      </c>
      <c r="O2" s="102"/>
      <c r="Q2" s="115" t="s">
        <v>30</v>
      </c>
      <c r="R2" s="115"/>
      <c r="S2" s="102"/>
      <c r="T2" s="102"/>
      <c r="U2" s="3"/>
      <c r="V2" s="3"/>
      <c r="W2" s="3"/>
      <c r="X2" s="2"/>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spans="1:49" ht="13.5" thickBot="1">
      <c r="A3" s="4"/>
      <c r="B3" s="4"/>
      <c r="C3" s="2"/>
      <c r="D3" s="2"/>
      <c r="W3" s="3"/>
      <c r="X3" s="2"/>
      <c r="Y3" s="10"/>
      <c r="Z3" s="10"/>
      <c r="AA3" s="10"/>
      <c r="AB3" s="10"/>
      <c r="AC3" s="10"/>
      <c r="AD3" s="10"/>
      <c r="AE3" s="10"/>
      <c r="AF3" s="10"/>
      <c r="AG3" s="10"/>
      <c r="AH3" s="10"/>
      <c r="AI3" s="10"/>
      <c r="AJ3" s="10"/>
      <c r="AK3" s="10"/>
      <c r="AL3" s="10"/>
      <c r="AM3" s="10"/>
      <c r="AN3" s="10"/>
      <c r="AO3" s="10"/>
      <c r="AP3" s="10"/>
      <c r="AQ3" s="10"/>
      <c r="AR3" s="10"/>
      <c r="AS3" s="10"/>
      <c r="AT3" s="10"/>
      <c r="AU3" s="10"/>
      <c r="AV3" s="10"/>
      <c r="AW3" s="10"/>
    </row>
    <row r="4" spans="1:49" s="3" customFormat="1" ht="38.25" customHeight="1">
      <c r="A4" s="103" t="s">
        <v>19</v>
      </c>
      <c r="B4" s="104"/>
      <c r="C4" s="104"/>
      <c r="D4" s="105"/>
      <c r="E4" s="116" t="s">
        <v>11</v>
      </c>
      <c r="F4" s="117"/>
      <c r="G4" s="118"/>
      <c r="H4" s="128" t="s">
        <v>23</v>
      </c>
      <c r="I4" s="117"/>
      <c r="J4" s="117"/>
      <c r="K4" s="117"/>
      <c r="L4" s="117"/>
      <c r="M4" s="117"/>
      <c r="N4" s="129"/>
      <c r="O4" s="116" t="s">
        <v>24</v>
      </c>
      <c r="P4" s="117"/>
      <c r="Q4" s="117"/>
      <c r="R4" s="118"/>
      <c r="S4" s="52" t="s">
        <v>36</v>
      </c>
      <c r="T4" s="52" t="s">
        <v>36</v>
      </c>
      <c r="U4" s="52" t="s">
        <v>35</v>
      </c>
      <c r="V4" s="53" t="s">
        <v>20</v>
      </c>
      <c r="Y4" s="9"/>
      <c r="Z4" s="9"/>
      <c r="AA4" s="9"/>
      <c r="AB4" s="9"/>
      <c r="AC4" s="9"/>
      <c r="AD4" s="9"/>
      <c r="AE4" s="9"/>
      <c r="AF4" s="9"/>
      <c r="AG4" s="9"/>
      <c r="AH4" s="9"/>
      <c r="AI4" s="9"/>
      <c r="AJ4" s="9"/>
      <c r="AK4" s="9"/>
      <c r="AL4" s="9"/>
      <c r="AM4" s="9"/>
      <c r="AN4" s="9"/>
      <c r="AO4" s="9"/>
      <c r="AP4" s="9"/>
      <c r="AQ4" s="9"/>
      <c r="AR4" s="9"/>
      <c r="AS4" s="9"/>
      <c r="AT4" s="9"/>
      <c r="AU4" s="9"/>
      <c r="AV4" s="9"/>
      <c r="AW4" s="9"/>
    </row>
    <row r="5" spans="1:49" s="5" customFormat="1" ht="51.75" customHeight="1" thickBot="1">
      <c r="A5" s="54" t="s">
        <v>52</v>
      </c>
      <c r="B5" s="55" t="s">
        <v>0</v>
      </c>
      <c r="C5" s="55" t="s">
        <v>2</v>
      </c>
      <c r="D5" s="56" t="s">
        <v>21</v>
      </c>
      <c r="E5" s="55" t="s">
        <v>25</v>
      </c>
      <c r="F5" s="55" t="s">
        <v>26</v>
      </c>
      <c r="G5" s="58" t="s">
        <v>11</v>
      </c>
      <c r="H5" s="81" t="s">
        <v>54</v>
      </c>
      <c r="I5" s="81" t="s">
        <v>54</v>
      </c>
      <c r="J5" s="81" t="s">
        <v>55</v>
      </c>
      <c r="K5" s="80" t="s">
        <v>12</v>
      </c>
      <c r="L5" s="80" t="s">
        <v>13</v>
      </c>
      <c r="M5" s="80" t="s">
        <v>14</v>
      </c>
      <c r="N5" s="81" t="s">
        <v>43</v>
      </c>
      <c r="O5" s="57" t="s">
        <v>15</v>
      </c>
      <c r="P5" s="55" t="s">
        <v>16</v>
      </c>
      <c r="Q5" s="55" t="s">
        <v>17</v>
      </c>
      <c r="R5" s="58" t="s">
        <v>18</v>
      </c>
      <c r="S5" s="76" t="s">
        <v>50</v>
      </c>
      <c r="T5" s="59" t="s">
        <v>1</v>
      </c>
      <c r="U5" s="60" t="s">
        <v>1</v>
      </c>
      <c r="V5" s="61" t="s">
        <v>38</v>
      </c>
      <c r="Y5" s="36"/>
      <c r="Z5" s="37"/>
      <c r="AA5" s="37"/>
      <c r="AB5" s="36"/>
      <c r="AC5" s="36"/>
      <c r="AD5" s="36"/>
      <c r="AE5" s="36"/>
      <c r="AF5" s="36"/>
      <c r="AG5" s="36"/>
      <c r="AH5" s="36"/>
      <c r="AI5" s="36"/>
      <c r="AJ5" s="36"/>
      <c r="AK5" s="36"/>
      <c r="AL5" s="36"/>
      <c r="AM5" s="36"/>
      <c r="AN5" s="36"/>
      <c r="AO5" s="36"/>
      <c r="AP5" s="36"/>
      <c r="AQ5" s="36"/>
      <c r="AR5" s="36"/>
      <c r="AS5" s="36"/>
      <c r="AT5" s="36"/>
      <c r="AU5" s="36"/>
      <c r="AV5" s="36"/>
      <c r="AW5" s="36"/>
    </row>
    <row r="6" spans="1:23" s="10" customFormat="1" ht="14.25" customHeight="1">
      <c r="A6" s="6"/>
      <c r="B6" s="46">
        <f>B2</f>
        <v>42917</v>
      </c>
      <c r="C6" s="47" t="str">
        <f aca="true" t="shared" si="0" ref="C6:C36">TEXT(B6,"ddd")</f>
        <v>שבת</v>
      </c>
      <c r="D6" s="92">
        <f>IF(WEEKDAY(B6)=6,0,(IF(WEEKDAY(B6)=7,0,(IF(A6=$B$70,$D$51,(IF(A6=$B$71,0,(IF(OR(WEEKDAY(B6)=1,WEEKDAY(B6)=2,WEEKDAY(B6)=3,WEEKDAY(B6)=4,WEEKDAY(B6)=5),$D$50)))))))))</f>
        <v>0</v>
      </c>
      <c r="E6" s="79"/>
      <c r="F6" s="79"/>
      <c r="G6" s="39">
        <f aca="true" t="shared" si="1" ref="G6:G36">IF(((TEXT($B$2,"mm"))-(TEXT(B6,"mm"))=0),IF(E6=0,0,(F6-E6)))</f>
        <v>0</v>
      </c>
      <c r="H6" s="7"/>
      <c r="I6" s="7"/>
      <c r="J6" s="7"/>
      <c r="K6" s="7"/>
      <c r="L6" s="7"/>
      <c r="M6" s="7"/>
      <c r="N6" s="7"/>
      <c r="O6" s="7"/>
      <c r="P6" s="7"/>
      <c r="Q6" s="7"/>
      <c r="R6" s="7"/>
      <c r="S6" s="42">
        <f>IF(((TEXT($B$2,"mm"))-(TEXT(B6,"mm"))=0),IF(G6&gt;=SUM(H6:N6),G6-SUM(H6:N6)+0.000001,SUM(H6:N6)-G6-0.000001),0)+0.0001</f>
        <v>0.000101</v>
      </c>
      <c r="T6" s="42">
        <f>IF(((TEXT($B$2,"mm"))-(TEXT(B6,"mm"))=0),SUM(H6:R6),0)</f>
        <v>0</v>
      </c>
      <c r="U6" s="43">
        <f>IF(COUNTA(H6:R6,E6:F6)&gt;0,1,"")</f>
      </c>
      <c r="V6" s="8"/>
      <c r="W6" s="9">
        <f>IF(SUM(H6:N6)&gt;G6+0.0001,$B$59,"")</f>
      </c>
    </row>
    <row r="7" spans="1:23" s="10" customFormat="1" ht="14.25" customHeight="1">
      <c r="A7" s="6"/>
      <c r="B7" s="46">
        <f aca="true" t="shared" si="2" ref="B7:B36">B6+1</f>
        <v>42918</v>
      </c>
      <c r="C7" s="47" t="str">
        <f t="shared" si="0"/>
        <v>יום א</v>
      </c>
      <c r="D7" s="92">
        <f aca="true" t="shared" si="3" ref="D7:D36">IF(WEEKDAY(B7)=6,0,(IF(WEEKDAY(B7)=7,0,(IF(A7=$B$70,$D$51,(IF(A7=$B$71,0,(IF(OR(WEEKDAY(B7)=1,WEEKDAY(B7)=2,WEEKDAY(B7)=3,WEEKDAY(B7)=4,WEEKDAY(B7)=5),$D$50)))))))))</f>
        <v>0.3541666666666667</v>
      </c>
      <c r="E7" s="79"/>
      <c r="F7" s="79"/>
      <c r="G7" s="39">
        <f t="shared" si="1"/>
        <v>0</v>
      </c>
      <c r="H7" s="7"/>
      <c r="I7" s="7"/>
      <c r="J7" s="7"/>
      <c r="K7" s="7"/>
      <c r="L7" s="7"/>
      <c r="M7" s="7"/>
      <c r="N7" s="7"/>
      <c r="O7" s="7"/>
      <c r="P7" s="7"/>
      <c r="Q7" s="7"/>
      <c r="R7" s="7"/>
      <c r="S7" s="42">
        <f aca="true" t="shared" si="4" ref="S7:S36">IF(((TEXT($B$2,"mm"))-(TEXT(B7,"mm"))=0),IF(G7&gt;=SUM(H7:N7),G7-SUM(H7:N7)+0.000001,SUM(H7:N7)-G7-0.000001),0)+0.0001</f>
        <v>0.000101</v>
      </c>
      <c r="T7" s="42">
        <f aca="true" t="shared" si="5" ref="T7:T36">IF(((TEXT($B$2,"mm"))-(TEXT(B7,"mm"))=0),T6+(SUM(H7:R7)),T6)</f>
        <v>0</v>
      </c>
      <c r="U7" s="43">
        <f aca="true" t="shared" si="6" ref="U7:U33">IF(COUNTA(H7:R7,E7:F7)&gt;0,1,"")</f>
      </c>
      <c r="V7" s="8"/>
      <c r="W7" s="9">
        <f aca="true" t="shared" si="7" ref="W7:W36">IF(SUM(H7:N7)&gt;G7+0.0001,$B$59,"")</f>
      </c>
    </row>
    <row r="8" spans="1:23" s="10" customFormat="1" ht="14.25" customHeight="1">
      <c r="A8" s="6"/>
      <c r="B8" s="46">
        <f t="shared" si="2"/>
        <v>42919</v>
      </c>
      <c r="C8" s="47" t="str">
        <f t="shared" si="0"/>
        <v>יום ב</v>
      </c>
      <c r="D8" s="92">
        <f t="shared" si="3"/>
        <v>0.3541666666666667</v>
      </c>
      <c r="E8" s="79"/>
      <c r="F8" s="79"/>
      <c r="G8" s="39">
        <f t="shared" si="1"/>
        <v>0</v>
      </c>
      <c r="H8" s="7"/>
      <c r="I8" s="7"/>
      <c r="J8" s="7"/>
      <c r="K8" s="7"/>
      <c r="L8" s="7"/>
      <c r="M8" s="7"/>
      <c r="N8" s="7"/>
      <c r="O8" s="7"/>
      <c r="P8" s="7"/>
      <c r="Q8" s="7"/>
      <c r="R8" s="7"/>
      <c r="S8" s="42">
        <f t="shared" si="4"/>
        <v>0.000101</v>
      </c>
      <c r="T8" s="42">
        <f t="shared" si="5"/>
        <v>0</v>
      </c>
      <c r="U8" s="43">
        <f t="shared" si="6"/>
      </c>
      <c r="V8" s="8"/>
      <c r="W8" s="9">
        <f t="shared" si="7"/>
      </c>
    </row>
    <row r="9" spans="1:23" s="10" customFormat="1" ht="14.25" customHeight="1">
      <c r="A9" s="6"/>
      <c r="B9" s="46">
        <f t="shared" si="2"/>
        <v>42920</v>
      </c>
      <c r="C9" s="47" t="str">
        <f t="shared" si="0"/>
        <v>יום ג</v>
      </c>
      <c r="D9" s="92">
        <f t="shared" si="3"/>
        <v>0.3541666666666667</v>
      </c>
      <c r="E9" s="79"/>
      <c r="F9" s="79"/>
      <c r="G9" s="39">
        <f t="shared" si="1"/>
        <v>0</v>
      </c>
      <c r="H9" s="7"/>
      <c r="I9" s="7"/>
      <c r="J9" s="7"/>
      <c r="K9" s="7"/>
      <c r="L9" s="7"/>
      <c r="M9" s="7"/>
      <c r="N9" s="7"/>
      <c r="O9" s="7"/>
      <c r="P9" s="7"/>
      <c r="Q9" s="7"/>
      <c r="R9" s="7"/>
      <c r="S9" s="42">
        <f t="shared" si="4"/>
        <v>0.000101</v>
      </c>
      <c r="T9" s="42">
        <f t="shared" si="5"/>
        <v>0</v>
      </c>
      <c r="U9" s="43">
        <f t="shared" si="6"/>
      </c>
      <c r="V9" s="8"/>
      <c r="W9" s="9">
        <f t="shared" si="7"/>
      </c>
    </row>
    <row r="10" spans="1:23" s="10" customFormat="1" ht="14.25" customHeight="1">
      <c r="A10" s="6"/>
      <c r="B10" s="46">
        <f t="shared" si="2"/>
        <v>42921</v>
      </c>
      <c r="C10" s="47" t="str">
        <f t="shared" si="0"/>
        <v>יום ד</v>
      </c>
      <c r="D10" s="92">
        <f t="shared" si="3"/>
        <v>0.3541666666666667</v>
      </c>
      <c r="E10" s="79"/>
      <c r="F10" s="79"/>
      <c r="G10" s="39">
        <f t="shared" si="1"/>
        <v>0</v>
      </c>
      <c r="H10" s="7"/>
      <c r="I10" s="7"/>
      <c r="J10" s="7"/>
      <c r="K10" s="7"/>
      <c r="L10" s="7"/>
      <c r="M10" s="7"/>
      <c r="N10" s="7"/>
      <c r="O10" s="7"/>
      <c r="P10" s="7"/>
      <c r="Q10" s="7"/>
      <c r="R10" s="7"/>
      <c r="S10" s="42">
        <f t="shared" si="4"/>
        <v>0.000101</v>
      </c>
      <c r="T10" s="42">
        <f t="shared" si="5"/>
        <v>0</v>
      </c>
      <c r="U10" s="43">
        <f t="shared" si="6"/>
      </c>
      <c r="V10" s="8"/>
      <c r="W10" s="9">
        <f t="shared" si="7"/>
      </c>
    </row>
    <row r="11" spans="1:23" s="10" customFormat="1" ht="14.25" customHeight="1">
      <c r="A11" s="6"/>
      <c r="B11" s="46">
        <f t="shared" si="2"/>
        <v>42922</v>
      </c>
      <c r="C11" s="47" t="str">
        <f t="shared" si="0"/>
        <v>יום ה</v>
      </c>
      <c r="D11" s="92">
        <f t="shared" si="3"/>
        <v>0.3541666666666667</v>
      </c>
      <c r="E11" s="79"/>
      <c r="F11" s="79"/>
      <c r="G11" s="39">
        <f t="shared" si="1"/>
        <v>0</v>
      </c>
      <c r="H11" s="7"/>
      <c r="I11" s="7"/>
      <c r="J11" s="7"/>
      <c r="K11" s="7"/>
      <c r="L11" s="7"/>
      <c r="M11" s="7"/>
      <c r="N11" s="7"/>
      <c r="O11" s="7"/>
      <c r="P11" s="7"/>
      <c r="Q11" s="7"/>
      <c r="R11" s="7"/>
      <c r="S11" s="42">
        <f t="shared" si="4"/>
        <v>0.000101</v>
      </c>
      <c r="T11" s="42">
        <f t="shared" si="5"/>
        <v>0</v>
      </c>
      <c r="U11" s="43">
        <f t="shared" si="6"/>
      </c>
      <c r="V11" s="8"/>
      <c r="W11" s="9">
        <f t="shared" si="7"/>
      </c>
    </row>
    <row r="12" spans="1:23" s="10" customFormat="1" ht="14.25" customHeight="1">
      <c r="A12" s="6"/>
      <c r="B12" s="46">
        <f t="shared" si="2"/>
        <v>42923</v>
      </c>
      <c r="C12" s="47" t="str">
        <f t="shared" si="0"/>
        <v>יום ו</v>
      </c>
      <c r="D12" s="92">
        <f t="shared" si="3"/>
        <v>0</v>
      </c>
      <c r="E12" s="79"/>
      <c r="F12" s="79"/>
      <c r="G12" s="39">
        <f t="shared" si="1"/>
        <v>0</v>
      </c>
      <c r="H12" s="7"/>
      <c r="I12" s="7"/>
      <c r="J12" s="7"/>
      <c r="K12" s="7"/>
      <c r="L12" s="7"/>
      <c r="M12" s="7"/>
      <c r="N12" s="7"/>
      <c r="O12" s="7"/>
      <c r="P12" s="7"/>
      <c r="Q12" s="7"/>
      <c r="R12" s="7"/>
      <c r="S12" s="42">
        <f t="shared" si="4"/>
        <v>0.000101</v>
      </c>
      <c r="T12" s="42">
        <f t="shared" si="5"/>
        <v>0</v>
      </c>
      <c r="U12" s="43">
        <f t="shared" si="6"/>
      </c>
      <c r="V12" s="8"/>
      <c r="W12" s="9">
        <f t="shared" si="7"/>
      </c>
    </row>
    <row r="13" spans="1:23" s="10" customFormat="1" ht="14.25" customHeight="1">
      <c r="A13" s="6"/>
      <c r="B13" s="46">
        <f t="shared" si="2"/>
        <v>42924</v>
      </c>
      <c r="C13" s="47" t="str">
        <f t="shared" si="0"/>
        <v>שבת</v>
      </c>
      <c r="D13" s="92">
        <f t="shared" si="3"/>
        <v>0</v>
      </c>
      <c r="E13" s="79"/>
      <c r="F13" s="79"/>
      <c r="G13" s="39">
        <f t="shared" si="1"/>
        <v>0</v>
      </c>
      <c r="H13" s="7"/>
      <c r="I13" s="7"/>
      <c r="J13" s="7"/>
      <c r="K13" s="7"/>
      <c r="L13" s="7"/>
      <c r="M13" s="7"/>
      <c r="N13" s="7"/>
      <c r="O13" s="7"/>
      <c r="P13" s="7"/>
      <c r="Q13" s="7"/>
      <c r="R13" s="7"/>
      <c r="S13" s="42">
        <f t="shared" si="4"/>
        <v>0.000101</v>
      </c>
      <c r="T13" s="42">
        <f t="shared" si="5"/>
        <v>0</v>
      </c>
      <c r="U13" s="43">
        <f t="shared" si="6"/>
      </c>
      <c r="V13" s="8"/>
      <c r="W13" s="9">
        <f t="shared" si="7"/>
      </c>
    </row>
    <row r="14" spans="1:23" s="10" customFormat="1" ht="14.25" customHeight="1">
      <c r="A14" s="6"/>
      <c r="B14" s="46">
        <f t="shared" si="2"/>
        <v>42925</v>
      </c>
      <c r="C14" s="47" t="str">
        <f t="shared" si="0"/>
        <v>יום א</v>
      </c>
      <c r="D14" s="92">
        <f t="shared" si="3"/>
        <v>0.3541666666666667</v>
      </c>
      <c r="E14" s="79"/>
      <c r="F14" s="79"/>
      <c r="G14" s="39">
        <f t="shared" si="1"/>
        <v>0</v>
      </c>
      <c r="H14" s="7"/>
      <c r="I14" s="7"/>
      <c r="J14" s="7"/>
      <c r="K14" s="7"/>
      <c r="L14" s="7"/>
      <c r="M14" s="7"/>
      <c r="N14" s="7"/>
      <c r="O14" s="7"/>
      <c r="P14" s="7"/>
      <c r="Q14" s="7"/>
      <c r="R14" s="7"/>
      <c r="S14" s="42">
        <f t="shared" si="4"/>
        <v>0.000101</v>
      </c>
      <c r="T14" s="42">
        <f t="shared" si="5"/>
        <v>0</v>
      </c>
      <c r="U14" s="43">
        <f t="shared" si="6"/>
      </c>
      <c r="V14" s="8"/>
      <c r="W14" s="9">
        <f t="shared" si="7"/>
      </c>
    </row>
    <row r="15" spans="1:23" s="10" customFormat="1" ht="14.25" customHeight="1">
      <c r="A15" s="6"/>
      <c r="B15" s="46">
        <f t="shared" si="2"/>
        <v>42926</v>
      </c>
      <c r="C15" s="47" t="str">
        <f t="shared" si="0"/>
        <v>יום ב</v>
      </c>
      <c r="D15" s="92">
        <f t="shared" si="3"/>
        <v>0.3541666666666667</v>
      </c>
      <c r="E15" s="79"/>
      <c r="F15" s="79"/>
      <c r="G15" s="39">
        <f t="shared" si="1"/>
        <v>0</v>
      </c>
      <c r="H15" s="7"/>
      <c r="I15" s="7"/>
      <c r="J15" s="7"/>
      <c r="K15" s="7"/>
      <c r="L15" s="7"/>
      <c r="M15" s="7"/>
      <c r="N15" s="7"/>
      <c r="O15" s="7"/>
      <c r="P15" s="7"/>
      <c r="Q15" s="7"/>
      <c r="R15" s="7"/>
      <c r="S15" s="42">
        <f t="shared" si="4"/>
        <v>0.000101</v>
      </c>
      <c r="T15" s="42">
        <f t="shared" si="5"/>
        <v>0</v>
      </c>
      <c r="U15" s="43">
        <f t="shared" si="6"/>
      </c>
      <c r="V15" s="8"/>
      <c r="W15" s="9">
        <f t="shared" si="7"/>
      </c>
    </row>
    <row r="16" spans="1:23" s="10" customFormat="1" ht="14.25" customHeight="1">
      <c r="A16" s="6"/>
      <c r="B16" s="46">
        <f t="shared" si="2"/>
        <v>42927</v>
      </c>
      <c r="C16" s="47" t="str">
        <f t="shared" si="0"/>
        <v>יום ג</v>
      </c>
      <c r="D16" s="92">
        <f t="shared" si="3"/>
        <v>0.3541666666666667</v>
      </c>
      <c r="E16" s="79"/>
      <c r="F16" s="79"/>
      <c r="G16" s="39">
        <f t="shared" si="1"/>
        <v>0</v>
      </c>
      <c r="H16" s="7"/>
      <c r="I16" s="7"/>
      <c r="J16" s="7"/>
      <c r="K16" s="7"/>
      <c r="L16" s="7"/>
      <c r="M16" s="7"/>
      <c r="N16" s="7"/>
      <c r="O16" s="7"/>
      <c r="P16" s="7"/>
      <c r="Q16" s="7"/>
      <c r="R16" s="7"/>
      <c r="S16" s="42">
        <f t="shared" si="4"/>
        <v>0.000101</v>
      </c>
      <c r="T16" s="42">
        <f t="shared" si="5"/>
        <v>0</v>
      </c>
      <c r="U16" s="43">
        <f t="shared" si="6"/>
      </c>
      <c r="V16" s="8"/>
      <c r="W16" s="9">
        <f t="shared" si="7"/>
      </c>
    </row>
    <row r="17" spans="1:23" s="10" customFormat="1" ht="14.25" customHeight="1">
      <c r="A17" s="6"/>
      <c r="B17" s="46">
        <f t="shared" si="2"/>
        <v>42928</v>
      </c>
      <c r="C17" s="47" t="str">
        <f t="shared" si="0"/>
        <v>יום ד</v>
      </c>
      <c r="D17" s="92">
        <f t="shared" si="3"/>
        <v>0.3541666666666667</v>
      </c>
      <c r="E17" s="79"/>
      <c r="F17" s="79"/>
      <c r="G17" s="39">
        <f t="shared" si="1"/>
        <v>0</v>
      </c>
      <c r="H17" s="7"/>
      <c r="I17" s="7"/>
      <c r="J17" s="7"/>
      <c r="K17" s="7"/>
      <c r="L17" s="7"/>
      <c r="M17" s="7"/>
      <c r="N17" s="7"/>
      <c r="O17" s="7"/>
      <c r="P17" s="7"/>
      <c r="Q17" s="7"/>
      <c r="R17" s="7"/>
      <c r="S17" s="42">
        <f t="shared" si="4"/>
        <v>0.000101</v>
      </c>
      <c r="T17" s="42">
        <f t="shared" si="5"/>
        <v>0</v>
      </c>
      <c r="U17" s="43">
        <f t="shared" si="6"/>
      </c>
      <c r="V17" s="8"/>
      <c r="W17" s="9">
        <f t="shared" si="7"/>
      </c>
    </row>
    <row r="18" spans="1:23" s="10" customFormat="1" ht="14.25" customHeight="1">
      <c r="A18" s="6"/>
      <c r="B18" s="46">
        <f t="shared" si="2"/>
        <v>42929</v>
      </c>
      <c r="C18" s="47" t="str">
        <f t="shared" si="0"/>
        <v>יום ה</v>
      </c>
      <c r="D18" s="92">
        <f t="shared" si="3"/>
        <v>0.3541666666666667</v>
      </c>
      <c r="E18" s="79"/>
      <c r="F18" s="79"/>
      <c r="G18" s="39">
        <f t="shared" si="1"/>
        <v>0</v>
      </c>
      <c r="H18" s="7"/>
      <c r="I18" s="7"/>
      <c r="J18" s="7"/>
      <c r="K18" s="7"/>
      <c r="L18" s="7"/>
      <c r="M18" s="7"/>
      <c r="N18" s="7"/>
      <c r="O18" s="7"/>
      <c r="P18" s="7"/>
      <c r="Q18" s="7"/>
      <c r="R18" s="7"/>
      <c r="S18" s="42">
        <f t="shared" si="4"/>
        <v>0.000101</v>
      </c>
      <c r="T18" s="42">
        <f t="shared" si="5"/>
        <v>0</v>
      </c>
      <c r="U18" s="43">
        <f t="shared" si="6"/>
      </c>
      <c r="V18" s="8"/>
      <c r="W18" s="9">
        <f t="shared" si="7"/>
      </c>
    </row>
    <row r="19" spans="1:23" s="10" customFormat="1" ht="14.25" customHeight="1">
      <c r="A19" s="6"/>
      <c r="B19" s="46">
        <f t="shared" si="2"/>
        <v>42930</v>
      </c>
      <c r="C19" s="47" t="str">
        <f t="shared" si="0"/>
        <v>יום ו</v>
      </c>
      <c r="D19" s="92">
        <f t="shared" si="3"/>
        <v>0</v>
      </c>
      <c r="E19" s="79"/>
      <c r="F19" s="79"/>
      <c r="G19" s="39">
        <f t="shared" si="1"/>
        <v>0</v>
      </c>
      <c r="H19" s="7"/>
      <c r="I19" s="7"/>
      <c r="J19" s="7"/>
      <c r="K19" s="7"/>
      <c r="L19" s="7"/>
      <c r="M19" s="7"/>
      <c r="N19" s="7"/>
      <c r="O19" s="7"/>
      <c r="P19" s="7"/>
      <c r="Q19" s="7"/>
      <c r="R19" s="7"/>
      <c r="S19" s="42">
        <f t="shared" si="4"/>
        <v>0.000101</v>
      </c>
      <c r="T19" s="42">
        <f t="shared" si="5"/>
        <v>0</v>
      </c>
      <c r="U19" s="43">
        <f t="shared" si="6"/>
      </c>
      <c r="V19" s="8"/>
      <c r="W19" s="9">
        <f t="shared" si="7"/>
      </c>
    </row>
    <row r="20" spans="1:23" s="10" customFormat="1" ht="14.25" customHeight="1">
      <c r="A20" s="6"/>
      <c r="B20" s="46">
        <f t="shared" si="2"/>
        <v>42931</v>
      </c>
      <c r="C20" s="47" t="str">
        <f t="shared" si="0"/>
        <v>שבת</v>
      </c>
      <c r="D20" s="92">
        <f t="shared" si="3"/>
        <v>0</v>
      </c>
      <c r="E20" s="79"/>
      <c r="F20" s="79"/>
      <c r="G20" s="39">
        <f t="shared" si="1"/>
        <v>0</v>
      </c>
      <c r="H20" s="7"/>
      <c r="I20" s="7"/>
      <c r="J20" s="7"/>
      <c r="K20" s="7"/>
      <c r="L20" s="7"/>
      <c r="M20" s="7"/>
      <c r="N20" s="7"/>
      <c r="O20" s="7"/>
      <c r="P20" s="7"/>
      <c r="Q20" s="7"/>
      <c r="R20" s="7"/>
      <c r="S20" s="42">
        <f t="shared" si="4"/>
        <v>0.000101</v>
      </c>
      <c r="T20" s="42">
        <f t="shared" si="5"/>
        <v>0</v>
      </c>
      <c r="U20" s="43">
        <f t="shared" si="6"/>
      </c>
      <c r="V20" s="8"/>
      <c r="W20" s="9">
        <f t="shared" si="7"/>
      </c>
    </row>
    <row r="21" spans="1:27" s="10" customFormat="1" ht="14.25" customHeight="1">
      <c r="A21" s="6"/>
      <c r="B21" s="46">
        <f t="shared" si="2"/>
        <v>42932</v>
      </c>
      <c r="C21" s="47" t="str">
        <f t="shared" si="0"/>
        <v>יום א</v>
      </c>
      <c r="D21" s="92">
        <f t="shared" si="3"/>
        <v>0.3541666666666667</v>
      </c>
      <c r="E21" s="79"/>
      <c r="F21" s="79"/>
      <c r="G21" s="39">
        <f t="shared" si="1"/>
        <v>0</v>
      </c>
      <c r="H21" s="7"/>
      <c r="I21" s="7"/>
      <c r="J21" s="7"/>
      <c r="K21" s="7"/>
      <c r="L21" s="7"/>
      <c r="M21" s="7"/>
      <c r="N21" s="7"/>
      <c r="O21" s="7"/>
      <c r="P21" s="7"/>
      <c r="Q21" s="7"/>
      <c r="R21" s="7"/>
      <c r="S21" s="42">
        <f t="shared" si="4"/>
        <v>0.000101</v>
      </c>
      <c r="T21" s="42">
        <f t="shared" si="5"/>
        <v>0</v>
      </c>
      <c r="U21" s="43">
        <f t="shared" si="6"/>
      </c>
      <c r="V21" s="8"/>
      <c r="W21" s="9">
        <f t="shared" si="7"/>
      </c>
      <c r="AA21" s="13"/>
    </row>
    <row r="22" spans="1:23" s="10" customFormat="1" ht="14.25" customHeight="1">
      <c r="A22" s="6"/>
      <c r="B22" s="46">
        <f t="shared" si="2"/>
        <v>42933</v>
      </c>
      <c r="C22" s="47" t="str">
        <f t="shared" si="0"/>
        <v>יום ב</v>
      </c>
      <c r="D22" s="92">
        <f t="shared" si="3"/>
        <v>0.3541666666666667</v>
      </c>
      <c r="E22" s="79"/>
      <c r="F22" s="79"/>
      <c r="G22" s="39">
        <f t="shared" si="1"/>
        <v>0</v>
      </c>
      <c r="H22" s="7"/>
      <c r="I22" s="7"/>
      <c r="J22" s="7"/>
      <c r="K22" s="7"/>
      <c r="L22" s="7"/>
      <c r="M22" s="7"/>
      <c r="N22" s="7"/>
      <c r="O22" s="7"/>
      <c r="P22" s="7"/>
      <c r="Q22" s="7"/>
      <c r="R22" s="7"/>
      <c r="S22" s="42">
        <f t="shared" si="4"/>
        <v>0.000101</v>
      </c>
      <c r="T22" s="42">
        <f t="shared" si="5"/>
        <v>0</v>
      </c>
      <c r="U22" s="43">
        <f t="shared" si="6"/>
      </c>
      <c r="V22" s="8"/>
      <c r="W22" s="9">
        <f t="shared" si="7"/>
      </c>
    </row>
    <row r="23" spans="1:23" s="10" customFormat="1" ht="14.25" customHeight="1">
      <c r="A23" s="6"/>
      <c r="B23" s="46">
        <f t="shared" si="2"/>
        <v>42934</v>
      </c>
      <c r="C23" s="47" t="str">
        <f t="shared" si="0"/>
        <v>יום ג</v>
      </c>
      <c r="D23" s="92">
        <f t="shared" si="3"/>
        <v>0.3541666666666667</v>
      </c>
      <c r="E23" s="79"/>
      <c r="F23" s="79"/>
      <c r="G23" s="39">
        <f t="shared" si="1"/>
        <v>0</v>
      </c>
      <c r="H23" s="7"/>
      <c r="I23" s="7"/>
      <c r="J23" s="7"/>
      <c r="K23" s="7"/>
      <c r="L23" s="7"/>
      <c r="M23" s="7"/>
      <c r="N23" s="7"/>
      <c r="O23" s="7"/>
      <c r="P23" s="7"/>
      <c r="Q23" s="7"/>
      <c r="R23" s="7"/>
      <c r="S23" s="42">
        <f t="shared" si="4"/>
        <v>0.000101</v>
      </c>
      <c r="T23" s="42">
        <f t="shared" si="5"/>
        <v>0</v>
      </c>
      <c r="U23" s="43">
        <f t="shared" si="6"/>
      </c>
      <c r="V23" s="8"/>
      <c r="W23" s="9">
        <f t="shared" si="7"/>
      </c>
    </row>
    <row r="24" spans="1:23" s="10" customFormat="1" ht="14.25" customHeight="1">
      <c r="A24" s="6"/>
      <c r="B24" s="46">
        <f t="shared" si="2"/>
        <v>42935</v>
      </c>
      <c r="C24" s="47" t="str">
        <f t="shared" si="0"/>
        <v>יום ד</v>
      </c>
      <c r="D24" s="92">
        <f t="shared" si="3"/>
        <v>0.3541666666666667</v>
      </c>
      <c r="E24" s="79"/>
      <c r="F24" s="79"/>
      <c r="G24" s="39">
        <f t="shared" si="1"/>
        <v>0</v>
      </c>
      <c r="H24" s="7"/>
      <c r="I24" s="7"/>
      <c r="J24" s="7"/>
      <c r="K24" s="7"/>
      <c r="L24" s="7"/>
      <c r="M24" s="7"/>
      <c r="N24" s="7"/>
      <c r="O24" s="7"/>
      <c r="P24" s="7"/>
      <c r="Q24" s="7"/>
      <c r="R24" s="7"/>
      <c r="S24" s="42">
        <f t="shared" si="4"/>
        <v>0.000101</v>
      </c>
      <c r="T24" s="42">
        <f t="shared" si="5"/>
        <v>0</v>
      </c>
      <c r="U24" s="43">
        <f t="shared" si="6"/>
      </c>
      <c r="V24" s="8"/>
      <c r="W24" s="9">
        <f t="shared" si="7"/>
      </c>
    </row>
    <row r="25" spans="1:23" s="10" customFormat="1" ht="14.25" customHeight="1">
      <c r="A25" s="6"/>
      <c r="B25" s="46">
        <f t="shared" si="2"/>
        <v>42936</v>
      </c>
      <c r="C25" s="47" t="str">
        <f t="shared" si="0"/>
        <v>יום ה</v>
      </c>
      <c r="D25" s="92">
        <f t="shared" si="3"/>
        <v>0.3541666666666667</v>
      </c>
      <c r="E25" s="79"/>
      <c r="F25" s="79"/>
      <c r="G25" s="39">
        <f t="shared" si="1"/>
        <v>0</v>
      </c>
      <c r="H25" s="7"/>
      <c r="I25" s="7"/>
      <c r="J25" s="7"/>
      <c r="K25" s="7"/>
      <c r="L25" s="7"/>
      <c r="M25" s="7"/>
      <c r="N25" s="7"/>
      <c r="O25" s="7"/>
      <c r="P25" s="7"/>
      <c r="Q25" s="7"/>
      <c r="R25" s="7"/>
      <c r="S25" s="42">
        <f t="shared" si="4"/>
        <v>0.000101</v>
      </c>
      <c r="T25" s="42">
        <f t="shared" si="5"/>
        <v>0</v>
      </c>
      <c r="U25" s="43">
        <f t="shared" si="6"/>
      </c>
      <c r="V25" s="8"/>
      <c r="W25" s="9">
        <f t="shared" si="7"/>
      </c>
    </row>
    <row r="26" spans="1:23" s="10" customFormat="1" ht="14.25" customHeight="1">
      <c r="A26" s="6"/>
      <c r="B26" s="46">
        <f t="shared" si="2"/>
        <v>42937</v>
      </c>
      <c r="C26" s="47" t="str">
        <f t="shared" si="0"/>
        <v>יום ו</v>
      </c>
      <c r="D26" s="92">
        <f t="shared" si="3"/>
        <v>0</v>
      </c>
      <c r="E26" s="79"/>
      <c r="F26" s="79"/>
      <c r="G26" s="39">
        <f t="shared" si="1"/>
        <v>0</v>
      </c>
      <c r="H26" s="7"/>
      <c r="I26" s="7"/>
      <c r="J26" s="7"/>
      <c r="K26" s="7"/>
      <c r="L26" s="7"/>
      <c r="M26" s="7"/>
      <c r="N26" s="7"/>
      <c r="O26" s="7"/>
      <c r="P26" s="7"/>
      <c r="Q26" s="7"/>
      <c r="R26" s="7"/>
      <c r="S26" s="42">
        <f t="shared" si="4"/>
        <v>0.000101</v>
      </c>
      <c r="T26" s="42">
        <f t="shared" si="5"/>
        <v>0</v>
      </c>
      <c r="U26" s="43">
        <f t="shared" si="6"/>
      </c>
      <c r="V26" s="8"/>
      <c r="W26" s="9">
        <f t="shared" si="7"/>
      </c>
    </row>
    <row r="27" spans="1:23" s="10" customFormat="1" ht="14.25" customHeight="1">
      <c r="A27" s="6"/>
      <c r="B27" s="46">
        <f t="shared" si="2"/>
        <v>42938</v>
      </c>
      <c r="C27" s="47" t="str">
        <f t="shared" si="0"/>
        <v>שבת</v>
      </c>
      <c r="D27" s="92">
        <f t="shared" si="3"/>
        <v>0</v>
      </c>
      <c r="E27" s="79"/>
      <c r="F27" s="79"/>
      <c r="G27" s="39">
        <f t="shared" si="1"/>
        <v>0</v>
      </c>
      <c r="H27" s="7"/>
      <c r="I27" s="7"/>
      <c r="J27" s="7"/>
      <c r="K27" s="7"/>
      <c r="L27" s="7"/>
      <c r="M27" s="7"/>
      <c r="N27" s="7"/>
      <c r="O27" s="7"/>
      <c r="P27" s="7"/>
      <c r="Q27" s="7"/>
      <c r="R27" s="7"/>
      <c r="S27" s="42">
        <f t="shared" si="4"/>
        <v>0.000101</v>
      </c>
      <c r="T27" s="42">
        <f t="shared" si="5"/>
        <v>0</v>
      </c>
      <c r="U27" s="43">
        <f t="shared" si="6"/>
      </c>
      <c r="V27" s="8"/>
      <c r="W27" s="9">
        <f t="shared" si="7"/>
      </c>
    </row>
    <row r="28" spans="1:23" s="10" customFormat="1" ht="14.25" customHeight="1">
      <c r="A28" s="6"/>
      <c r="B28" s="46">
        <f t="shared" si="2"/>
        <v>42939</v>
      </c>
      <c r="C28" s="47" t="str">
        <f t="shared" si="0"/>
        <v>יום א</v>
      </c>
      <c r="D28" s="92">
        <f t="shared" si="3"/>
        <v>0.3541666666666667</v>
      </c>
      <c r="E28" s="79"/>
      <c r="F28" s="79"/>
      <c r="G28" s="39">
        <f t="shared" si="1"/>
        <v>0</v>
      </c>
      <c r="H28" s="7"/>
      <c r="I28" s="7"/>
      <c r="J28" s="7"/>
      <c r="K28" s="7"/>
      <c r="L28" s="7"/>
      <c r="M28" s="7"/>
      <c r="N28" s="7"/>
      <c r="O28" s="7"/>
      <c r="P28" s="7"/>
      <c r="Q28" s="7"/>
      <c r="R28" s="7"/>
      <c r="S28" s="42">
        <f t="shared" si="4"/>
        <v>0.000101</v>
      </c>
      <c r="T28" s="42">
        <f t="shared" si="5"/>
        <v>0</v>
      </c>
      <c r="U28" s="43">
        <f t="shared" si="6"/>
      </c>
      <c r="V28" s="8"/>
      <c r="W28" s="9">
        <f t="shared" si="7"/>
      </c>
    </row>
    <row r="29" spans="1:23" s="10" customFormat="1" ht="14.25" customHeight="1">
      <c r="A29" s="6"/>
      <c r="B29" s="46">
        <f t="shared" si="2"/>
        <v>42940</v>
      </c>
      <c r="C29" s="47" t="str">
        <f t="shared" si="0"/>
        <v>יום ב</v>
      </c>
      <c r="D29" s="92">
        <f t="shared" si="3"/>
        <v>0.3541666666666667</v>
      </c>
      <c r="E29" s="79"/>
      <c r="F29" s="79"/>
      <c r="G29" s="39">
        <f t="shared" si="1"/>
        <v>0</v>
      </c>
      <c r="H29" s="7"/>
      <c r="I29" s="7"/>
      <c r="J29" s="7"/>
      <c r="K29" s="7"/>
      <c r="L29" s="7"/>
      <c r="M29" s="7"/>
      <c r="N29" s="7"/>
      <c r="O29" s="7"/>
      <c r="P29" s="7"/>
      <c r="Q29" s="7"/>
      <c r="R29" s="7"/>
      <c r="S29" s="42">
        <f t="shared" si="4"/>
        <v>0.000101</v>
      </c>
      <c r="T29" s="42">
        <f t="shared" si="5"/>
        <v>0</v>
      </c>
      <c r="U29" s="43">
        <f t="shared" si="6"/>
      </c>
      <c r="V29" s="8"/>
      <c r="W29" s="9">
        <f t="shared" si="7"/>
      </c>
    </row>
    <row r="30" spans="1:23" s="10" customFormat="1" ht="14.25" customHeight="1">
      <c r="A30" s="6"/>
      <c r="B30" s="46">
        <f t="shared" si="2"/>
        <v>42941</v>
      </c>
      <c r="C30" s="47" t="str">
        <f t="shared" si="0"/>
        <v>יום ג</v>
      </c>
      <c r="D30" s="92">
        <f t="shared" si="3"/>
        <v>0.3541666666666667</v>
      </c>
      <c r="E30" s="79"/>
      <c r="F30" s="79"/>
      <c r="G30" s="39">
        <f t="shared" si="1"/>
        <v>0</v>
      </c>
      <c r="H30" s="7"/>
      <c r="I30" s="7"/>
      <c r="J30" s="7"/>
      <c r="K30" s="7"/>
      <c r="L30" s="7"/>
      <c r="M30" s="7"/>
      <c r="N30" s="7"/>
      <c r="O30" s="7"/>
      <c r="P30" s="7"/>
      <c r="Q30" s="7"/>
      <c r="R30" s="7"/>
      <c r="S30" s="42">
        <f t="shared" si="4"/>
        <v>0.000101</v>
      </c>
      <c r="T30" s="42">
        <f t="shared" si="5"/>
        <v>0</v>
      </c>
      <c r="U30" s="43">
        <f t="shared" si="6"/>
      </c>
      <c r="V30" s="8"/>
      <c r="W30" s="9">
        <f t="shared" si="7"/>
      </c>
    </row>
    <row r="31" spans="1:23" s="10" customFormat="1" ht="14.25" customHeight="1">
      <c r="A31" s="6"/>
      <c r="B31" s="46">
        <f t="shared" si="2"/>
        <v>42942</v>
      </c>
      <c r="C31" s="47" t="str">
        <f t="shared" si="0"/>
        <v>יום ד</v>
      </c>
      <c r="D31" s="92">
        <f t="shared" si="3"/>
        <v>0.3541666666666667</v>
      </c>
      <c r="E31" s="79"/>
      <c r="F31" s="79"/>
      <c r="G31" s="39">
        <f t="shared" si="1"/>
        <v>0</v>
      </c>
      <c r="H31" s="7"/>
      <c r="I31" s="7"/>
      <c r="J31" s="7"/>
      <c r="K31" s="7"/>
      <c r="L31" s="7"/>
      <c r="M31" s="7"/>
      <c r="N31" s="7"/>
      <c r="O31" s="7"/>
      <c r="P31" s="7"/>
      <c r="Q31" s="7"/>
      <c r="R31" s="7"/>
      <c r="S31" s="42">
        <f t="shared" si="4"/>
        <v>0.000101</v>
      </c>
      <c r="T31" s="42">
        <f t="shared" si="5"/>
        <v>0</v>
      </c>
      <c r="U31" s="43">
        <f t="shared" si="6"/>
      </c>
      <c r="V31" s="8"/>
      <c r="W31" s="9">
        <f t="shared" si="7"/>
      </c>
    </row>
    <row r="32" spans="1:23" s="10" customFormat="1" ht="14.25" customHeight="1">
      <c r="A32" s="6"/>
      <c r="B32" s="46">
        <f t="shared" si="2"/>
        <v>42943</v>
      </c>
      <c r="C32" s="47" t="str">
        <f t="shared" si="0"/>
        <v>יום ה</v>
      </c>
      <c r="D32" s="92">
        <f t="shared" si="3"/>
        <v>0.3541666666666667</v>
      </c>
      <c r="E32" s="79"/>
      <c r="F32" s="79"/>
      <c r="G32" s="39">
        <f t="shared" si="1"/>
        <v>0</v>
      </c>
      <c r="H32" s="7"/>
      <c r="I32" s="7"/>
      <c r="J32" s="7"/>
      <c r="K32" s="7"/>
      <c r="L32" s="7"/>
      <c r="M32" s="7"/>
      <c r="N32" s="7"/>
      <c r="O32" s="7"/>
      <c r="P32" s="7"/>
      <c r="Q32" s="7"/>
      <c r="R32" s="7"/>
      <c r="S32" s="42">
        <f t="shared" si="4"/>
        <v>0.000101</v>
      </c>
      <c r="T32" s="42">
        <f t="shared" si="5"/>
        <v>0</v>
      </c>
      <c r="U32" s="43">
        <f t="shared" si="6"/>
      </c>
      <c r="V32" s="8"/>
      <c r="W32" s="9">
        <f t="shared" si="7"/>
      </c>
    </row>
    <row r="33" spans="1:23" s="10" customFormat="1" ht="14.25" customHeight="1">
      <c r="A33" s="6"/>
      <c r="B33" s="46">
        <f t="shared" si="2"/>
        <v>42944</v>
      </c>
      <c r="C33" s="47" t="str">
        <f t="shared" si="0"/>
        <v>יום ו</v>
      </c>
      <c r="D33" s="92">
        <f t="shared" si="3"/>
        <v>0</v>
      </c>
      <c r="E33" s="79"/>
      <c r="F33" s="79"/>
      <c r="G33" s="39">
        <f>IF(((TEXT($B$2,"mm"))-(TEXT(B33,"mm"))=0),IF(E33=0,0,(F33-E33)))</f>
        <v>0</v>
      </c>
      <c r="H33" s="7"/>
      <c r="I33" s="7"/>
      <c r="J33" s="7"/>
      <c r="K33" s="7"/>
      <c r="L33" s="7"/>
      <c r="M33" s="7"/>
      <c r="N33" s="7"/>
      <c r="O33" s="7"/>
      <c r="P33" s="7"/>
      <c r="Q33" s="7"/>
      <c r="R33" s="7"/>
      <c r="S33" s="42">
        <f t="shared" si="4"/>
        <v>0.000101</v>
      </c>
      <c r="T33" s="42">
        <f t="shared" si="5"/>
        <v>0</v>
      </c>
      <c r="U33" s="43">
        <f t="shared" si="6"/>
      </c>
      <c r="V33" s="8"/>
      <c r="W33" s="9">
        <f t="shared" si="7"/>
      </c>
    </row>
    <row r="34" spans="1:23" s="10" customFormat="1" ht="14.25" customHeight="1">
      <c r="A34" s="6"/>
      <c r="B34" s="46">
        <f t="shared" si="2"/>
        <v>42945</v>
      </c>
      <c r="C34" s="47" t="str">
        <f t="shared" si="0"/>
        <v>שבת</v>
      </c>
      <c r="D34" s="92">
        <f t="shared" si="3"/>
        <v>0</v>
      </c>
      <c r="E34" s="79"/>
      <c r="F34" s="79"/>
      <c r="G34" s="39">
        <f>IF(((TEXT($B$2,"mm"))-(TEXT(B34,"mm"))=0),IF(E34=0,0,(F34-E34)))</f>
        <v>0</v>
      </c>
      <c r="H34" s="7"/>
      <c r="I34" s="7"/>
      <c r="J34" s="7"/>
      <c r="K34" s="7"/>
      <c r="L34" s="7"/>
      <c r="M34" s="7"/>
      <c r="N34" s="7"/>
      <c r="O34" s="7"/>
      <c r="P34" s="7"/>
      <c r="Q34" s="7"/>
      <c r="R34" s="7"/>
      <c r="S34" s="42">
        <f t="shared" si="4"/>
        <v>0.000101</v>
      </c>
      <c r="T34" s="42">
        <f>IF(((TEXT($B$2,"mm"))-(TEXT(B34,"mm"))=0),T33+(SUM(H34:R34)),T33)</f>
        <v>0</v>
      </c>
      <c r="U34" s="43">
        <f>IF(((TEXT($B$2,"mm"))-(TEXT(B34,"mm"))=0),IF(COUNTA(H34:R34,E34:F34)&gt;0,1,""),"")</f>
      </c>
      <c r="V34" s="8"/>
      <c r="W34" s="9">
        <f t="shared" si="7"/>
      </c>
    </row>
    <row r="35" spans="1:23" s="10" customFormat="1" ht="14.25" customHeight="1">
      <c r="A35" s="6"/>
      <c r="B35" s="46">
        <f t="shared" si="2"/>
        <v>42946</v>
      </c>
      <c r="C35" s="47" t="str">
        <f t="shared" si="0"/>
        <v>יום א</v>
      </c>
      <c r="D35" s="92">
        <f t="shared" si="3"/>
        <v>0.3541666666666667</v>
      </c>
      <c r="E35" s="79"/>
      <c r="F35" s="79"/>
      <c r="G35" s="39">
        <f t="shared" si="1"/>
        <v>0</v>
      </c>
      <c r="H35" s="7"/>
      <c r="I35" s="7"/>
      <c r="J35" s="7"/>
      <c r="K35" s="7"/>
      <c r="L35" s="7"/>
      <c r="M35" s="7"/>
      <c r="N35" s="7"/>
      <c r="O35" s="7"/>
      <c r="P35" s="7"/>
      <c r="Q35" s="7"/>
      <c r="R35" s="7"/>
      <c r="S35" s="42">
        <f t="shared" si="4"/>
        <v>0.000101</v>
      </c>
      <c r="T35" s="42">
        <f t="shared" si="5"/>
        <v>0</v>
      </c>
      <c r="U35" s="43">
        <f>IF(((TEXT($B$2,"mm"))-(TEXT(B35,"mm"))=0),IF(COUNTA(H35:R35,E35:F35)&gt;0,1,""),"")</f>
      </c>
      <c r="V35" s="8"/>
      <c r="W35" s="9">
        <f t="shared" si="7"/>
      </c>
    </row>
    <row r="36" spans="1:23" s="10" customFormat="1" ht="14.25" customHeight="1" thickBot="1">
      <c r="A36" s="6"/>
      <c r="B36" s="46">
        <f t="shared" si="2"/>
        <v>42947</v>
      </c>
      <c r="C36" s="47" t="str">
        <f t="shared" si="0"/>
        <v>יום ב</v>
      </c>
      <c r="D36" s="92">
        <f t="shared" si="3"/>
        <v>0.3541666666666667</v>
      </c>
      <c r="E36" s="79"/>
      <c r="F36" s="79"/>
      <c r="G36" s="39">
        <f t="shared" si="1"/>
        <v>0</v>
      </c>
      <c r="H36" s="7"/>
      <c r="I36" s="7"/>
      <c r="J36" s="7"/>
      <c r="K36" s="7"/>
      <c r="L36" s="7"/>
      <c r="M36" s="7"/>
      <c r="N36" s="7"/>
      <c r="O36" s="7"/>
      <c r="P36" s="7"/>
      <c r="Q36" s="7"/>
      <c r="R36" s="7"/>
      <c r="S36" s="42">
        <f t="shared" si="4"/>
        <v>0.000101</v>
      </c>
      <c r="T36" s="42">
        <f t="shared" si="5"/>
        <v>0</v>
      </c>
      <c r="U36" s="43">
        <f>IF(((TEXT($B$2,"mm"))-(TEXT(B36,"mm"))=0),IF(COUNTA(H36:R36,E36:F36)&gt;0,1,""),"")</f>
      </c>
      <c r="V36" s="8"/>
      <c r="W36" s="9">
        <f t="shared" si="7"/>
      </c>
    </row>
    <row r="37" spans="1:22" s="26" customFormat="1" ht="24.75" customHeight="1" thickBot="1">
      <c r="A37" s="18"/>
      <c r="B37" s="19"/>
      <c r="C37" s="20"/>
      <c r="D37" s="21">
        <f>SUM(D6:D36)</f>
        <v>7.791666666666669</v>
      </c>
      <c r="E37" s="38"/>
      <c r="F37" s="38"/>
      <c r="G37" s="23">
        <f>SUM(G6:G36)</f>
        <v>0</v>
      </c>
      <c r="H37" s="95">
        <f aca="true" t="shared" si="8" ref="H37:R37">SUM(H6:H36)</f>
        <v>0</v>
      </c>
      <c r="I37" s="23">
        <f t="shared" si="8"/>
        <v>0</v>
      </c>
      <c r="J37" s="23">
        <f t="shared" si="8"/>
        <v>0</v>
      </c>
      <c r="K37" s="23">
        <f t="shared" si="8"/>
        <v>0</v>
      </c>
      <c r="L37" s="23">
        <f t="shared" si="8"/>
        <v>0</v>
      </c>
      <c r="M37" s="23">
        <f t="shared" si="8"/>
        <v>0</v>
      </c>
      <c r="N37" s="21">
        <f t="shared" si="8"/>
        <v>0</v>
      </c>
      <c r="O37" s="24">
        <f t="shared" si="8"/>
        <v>0</v>
      </c>
      <c r="P37" s="23">
        <f t="shared" si="8"/>
        <v>0</v>
      </c>
      <c r="Q37" s="23">
        <f t="shared" si="8"/>
        <v>0</v>
      </c>
      <c r="R37" s="22">
        <f t="shared" si="8"/>
        <v>0</v>
      </c>
      <c r="S37" s="75"/>
      <c r="T37" s="21">
        <f>T36</f>
        <v>0</v>
      </c>
      <c r="U37" s="25">
        <f>SUM(U6:U36)</f>
        <v>0</v>
      </c>
      <c r="V37" s="25">
        <f>COUNTA(V6:V36)</f>
        <v>0</v>
      </c>
    </row>
    <row r="38" spans="1:23" s="26" customFormat="1" ht="24.75" customHeight="1" thickBot="1">
      <c r="A38" s="119" t="s">
        <v>53</v>
      </c>
      <c r="B38" s="120"/>
      <c r="C38" s="120"/>
      <c r="D38" s="120"/>
      <c r="E38" s="120"/>
      <c r="F38" s="121"/>
      <c r="G38" s="83"/>
      <c r="H38" s="94">
        <f>H37/(MAX(D37,T37))</f>
        <v>0</v>
      </c>
      <c r="I38" s="94">
        <f>I37/(MAX(D37,T37))</f>
        <v>0</v>
      </c>
      <c r="J38" s="94">
        <f>J37/(MAX(D37,T37))</f>
        <v>0</v>
      </c>
      <c r="K38" s="94">
        <f>K37/(MAX(D37,T37))</f>
        <v>0</v>
      </c>
      <c r="L38" s="94">
        <f>L37/(MAX(D37,T37))</f>
        <v>0</v>
      </c>
      <c r="M38" s="94">
        <f>M37/(MAX(D37,T37))</f>
        <v>0</v>
      </c>
      <c r="N38" s="94">
        <f>N37/(MAX(D37,T37))</f>
        <v>0</v>
      </c>
      <c r="O38" s="87"/>
      <c r="P38" s="87"/>
      <c r="Q38" s="87"/>
      <c r="R38" s="87"/>
      <c r="S38" s="87"/>
      <c r="T38" s="87"/>
      <c r="U38" s="87"/>
      <c r="V38" s="87"/>
      <c r="W38" s="87"/>
    </row>
    <row r="39" spans="1:23" s="26" customFormat="1" ht="24.75" customHeight="1" thickBot="1">
      <c r="A39" s="84" t="s">
        <v>56</v>
      </c>
      <c r="B39" s="88"/>
      <c r="C39" s="84"/>
      <c r="D39" s="84"/>
      <c r="E39" s="84"/>
      <c r="F39" s="89">
        <f>(MAX(D37,T37))</f>
        <v>7.791666666666669</v>
      </c>
      <c r="G39" s="85"/>
      <c r="H39" s="86"/>
      <c r="I39" s="86"/>
      <c r="J39" s="86"/>
      <c r="K39" s="86"/>
      <c r="L39" s="87"/>
      <c r="M39" s="87"/>
      <c r="N39" s="87"/>
      <c r="O39" s="87"/>
      <c r="P39" s="87"/>
      <c r="Q39" s="87"/>
      <c r="R39" s="87"/>
      <c r="S39" s="87"/>
      <c r="T39" s="87"/>
      <c r="U39" s="87"/>
      <c r="V39" s="87"/>
      <c r="W39" s="87"/>
    </row>
    <row r="40" spans="7:24" s="27" customFormat="1" ht="29.25" customHeight="1" thickBot="1">
      <c r="G40" s="122" t="str">
        <f>IF(G37=(H37+I37+J37+K37+L37+M37+N37),"בדיקה: מלוא שעות העבודה הוקצו למשימות ","אין התאמה בין שעות העבודה לשעות שהוקצו למשימות")</f>
        <v>בדיקה: מלוא שעות העבודה הוקצו למשימות </v>
      </c>
      <c r="H40" s="123"/>
      <c r="I40" s="123"/>
      <c r="J40" s="124"/>
      <c r="K40" s="86"/>
      <c r="L40" s="87"/>
      <c r="S40" s="125" t="s">
        <v>37</v>
      </c>
      <c r="T40" s="126"/>
      <c r="U40" s="127"/>
      <c r="V40" s="68">
        <f>IF(U37=0,0,V37/U37)</f>
        <v>0</v>
      </c>
      <c r="X40" s="28"/>
    </row>
    <row r="41" spans="1:4" s="29" customFormat="1" ht="21" customHeight="1" thickTop="1">
      <c r="A41" s="29" t="s">
        <v>28</v>
      </c>
      <c r="C41" s="30"/>
      <c r="D41" s="30"/>
    </row>
    <row r="42" spans="1:27" s="3" customFormat="1" ht="12">
      <c r="A42" s="9"/>
      <c r="B42" s="9"/>
      <c r="C42" s="31"/>
      <c r="D42" s="31"/>
      <c r="Y42" s="2"/>
      <c r="Z42" s="2"/>
      <c r="AA42" s="2"/>
    </row>
    <row r="43" spans="1:25" s="3" customFormat="1" ht="21" customHeight="1" thickBot="1">
      <c r="A43" s="70" t="s">
        <v>32</v>
      </c>
      <c r="B43" s="32"/>
      <c r="C43" s="102"/>
      <c r="D43" s="102"/>
      <c r="E43" s="102"/>
      <c r="F43" s="113" t="s">
        <v>46</v>
      </c>
      <c r="G43" s="114"/>
      <c r="H43" s="114"/>
      <c r="I43" s="102"/>
      <c r="J43" s="102"/>
      <c r="K43" s="102"/>
      <c r="L43" s="102"/>
      <c r="M43" s="32"/>
      <c r="W43" s="2"/>
      <c r="X43" s="2"/>
      <c r="Y43" s="2"/>
    </row>
    <row r="44" spans="1:25" s="3" customFormat="1" ht="21" customHeight="1" thickBot="1">
      <c r="A44" s="70" t="s">
        <v>44</v>
      </c>
      <c r="B44" s="32"/>
      <c r="C44" s="102"/>
      <c r="D44" s="102"/>
      <c r="E44" s="102"/>
      <c r="F44" s="113" t="s">
        <v>45</v>
      </c>
      <c r="G44" s="114"/>
      <c r="H44" s="114"/>
      <c r="I44" s="102"/>
      <c r="J44" s="102"/>
      <c r="K44" s="102"/>
      <c r="L44" s="102"/>
      <c r="M44" s="32"/>
      <c r="W44" s="2"/>
      <c r="X44" s="2"/>
      <c r="Y44" s="2"/>
    </row>
    <row r="45" spans="1:25" s="3" customFormat="1" ht="21" customHeight="1" thickBot="1">
      <c r="A45" s="70"/>
      <c r="B45" s="32" t="s">
        <v>33</v>
      </c>
      <c r="C45" s="102"/>
      <c r="D45" s="102"/>
      <c r="E45" s="102"/>
      <c r="F45" s="72"/>
      <c r="G45" s="71"/>
      <c r="H45" s="32" t="s">
        <v>33</v>
      </c>
      <c r="I45" s="102"/>
      <c r="J45" s="102"/>
      <c r="K45" s="102"/>
      <c r="L45" s="102"/>
      <c r="M45" s="32"/>
      <c r="N45" s="32"/>
      <c r="O45" s="73"/>
      <c r="P45" s="73"/>
      <c r="Q45" s="73"/>
      <c r="W45" s="2"/>
      <c r="X45" s="2"/>
      <c r="Y45" s="2"/>
    </row>
    <row r="46" spans="1:4" s="3" customFormat="1" ht="12">
      <c r="A46" s="9"/>
      <c r="B46" s="9"/>
      <c r="C46" s="31"/>
      <c r="D46" s="31"/>
    </row>
    <row r="47" spans="1:4" s="3" customFormat="1" ht="12">
      <c r="A47" s="9"/>
      <c r="B47" s="9"/>
      <c r="C47" s="31"/>
      <c r="D47" s="31"/>
    </row>
    <row r="48" spans="1:4" s="3" customFormat="1" ht="27" customHeight="1">
      <c r="A48" s="109" t="s">
        <v>29</v>
      </c>
      <c r="B48" s="110"/>
      <c r="C48" s="111"/>
      <c r="D48" s="64" t="s">
        <v>40</v>
      </c>
    </row>
    <row r="49" spans="1:16" s="3" customFormat="1" ht="26.25" customHeight="1">
      <c r="A49" s="106" t="s">
        <v>39</v>
      </c>
      <c r="B49" s="107"/>
      <c r="C49" s="108"/>
      <c r="D49" s="63">
        <v>1</v>
      </c>
      <c r="E49" s="112" t="s">
        <v>49</v>
      </c>
      <c r="F49" s="112"/>
      <c r="G49" s="112"/>
      <c r="H49" s="112"/>
      <c r="I49" s="67"/>
      <c r="P49" s="69"/>
    </row>
    <row r="50" spans="1:4" s="3" customFormat="1" ht="22.5" customHeight="1">
      <c r="A50" s="106" t="s">
        <v>34</v>
      </c>
      <c r="B50" s="107"/>
      <c r="C50" s="108"/>
      <c r="D50" s="74">
        <v>0.3541666666666667</v>
      </c>
    </row>
    <row r="51" spans="1:16" s="3" customFormat="1" ht="22.5" customHeight="1">
      <c r="A51" s="106" t="s">
        <v>47</v>
      </c>
      <c r="B51" s="107"/>
      <c r="C51" s="108"/>
      <c r="D51" s="7">
        <v>0.1875</v>
      </c>
      <c r="P51" s="69"/>
    </row>
    <row r="52" spans="1:4" s="3" customFormat="1" ht="12">
      <c r="A52" s="33"/>
      <c r="B52" s="9"/>
      <c r="C52" s="31"/>
      <c r="D52" s="31"/>
    </row>
    <row r="53" spans="1:4" s="3" customFormat="1" ht="12">
      <c r="A53" s="33"/>
      <c r="B53" s="9"/>
      <c r="C53" s="31"/>
      <c r="D53" s="31"/>
    </row>
    <row r="54" spans="1:4" s="3" customFormat="1" ht="12">
      <c r="A54" s="33"/>
      <c r="B54" s="9"/>
      <c r="C54" s="31"/>
      <c r="D54" s="31"/>
    </row>
    <row r="55" spans="1:4" s="3" customFormat="1" ht="12">
      <c r="A55" s="33"/>
      <c r="B55" s="9"/>
      <c r="C55" s="31"/>
      <c r="D55" s="31"/>
    </row>
    <row r="56" spans="1:4" s="3" customFormat="1" ht="12">
      <c r="A56" s="33"/>
      <c r="B56" s="9"/>
      <c r="C56" s="31"/>
      <c r="D56" s="31"/>
    </row>
    <row r="57" spans="1:4" s="35" customFormat="1" ht="12">
      <c r="A57" s="33"/>
      <c r="B57" s="96"/>
      <c r="C57" s="97"/>
      <c r="D57" s="97"/>
    </row>
    <row r="58" spans="1:4" s="35" customFormat="1" ht="12">
      <c r="A58" s="34" t="s">
        <v>48</v>
      </c>
      <c r="B58" s="96" t="s">
        <v>48</v>
      </c>
      <c r="C58" s="97"/>
      <c r="D58" s="97">
        <v>2017</v>
      </c>
    </row>
    <row r="59" spans="1:4" s="35" customFormat="1" ht="12">
      <c r="A59" s="34"/>
      <c r="B59" s="96"/>
      <c r="C59" s="97"/>
      <c r="D59" s="97"/>
    </row>
    <row r="60" spans="1:4" s="35" customFormat="1" ht="12">
      <c r="A60" s="34"/>
      <c r="B60" s="96" t="s">
        <v>42</v>
      </c>
      <c r="C60" s="97"/>
      <c r="D60" s="97"/>
    </row>
    <row r="61" spans="1:15" s="35" customFormat="1" ht="12">
      <c r="A61" s="34"/>
      <c r="B61" s="96"/>
      <c r="C61" s="97"/>
      <c r="D61" s="97"/>
      <c r="K61" s="96"/>
      <c r="L61" s="96"/>
      <c r="M61" s="96"/>
      <c r="N61" s="96"/>
      <c r="O61" s="96"/>
    </row>
    <row r="62" spans="1:4" s="96" customFormat="1" ht="12">
      <c r="A62" s="34"/>
      <c r="C62" s="98"/>
      <c r="D62" s="98"/>
    </row>
    <row r="63" spans="1:4" s="96" customFormat="1" ht="12">
      <c r="A63" s="34"/>
      <c r="B63" s="33" t="s">
        <v>3</v>
      </c>
      <c r="C63" s="98"/>
      <c r="D63" s="98"/>
    </row>
    <row r="64" spans="1:4" s="96" customFormat="1" ht="12">
      <c r="A64" s="34"/>
      <c r="B64" s="33" t="s">
        <v>4</v>
      </c>
      <c r="C64" s="98"/>
      <c r="D64" s="98"/>
    </row>
    <row r="65" spans="1:4" s="96" customFormat="1" ht="12">
      <c r="A65" s="34"/>
      <c r="B65" s="33" t="s">
        <v>5</v>
      </c>
      <c r="C65" s="98"/>
      <c r="D65" s="98"/>
    </row>
    <row r="66" spans="1:4" s="96" customFormat="1" ht="12">
      <c r="A66" s="34"/>
      <c r="B66" s="33" t="s">
        <v>6</v>
      </c>
      <c r="C66" s="98"/>
      <c r="D66" s="98"/>
    </row>
    <row r="67" spans="1:4" s="96" customFormat="1" ht="12">
      <c r="A67" s="34"/>
      <c r="B67" s="33" t="s">
        <v>7</v>
      </c>
      <c r="C67" s="98"/>
      <c r="D67" s="98"/>
    </row>
    <row r="68" spans="1:4" s="96" customFormat="1" ht="12">
      <c r="A68" s="34"/>
      <c r="B68" s="33" t="s">
        <v>8</v>
      </c>
      <c r="C68" s="98"/>
      <c r="D68" s="98"/>
    </row>
    <row r="69" spans="1:4" s="96" customFormat="1" ht="12">
      <c r="A69" s="34"/>
      <c r="B69" s="33" t="s">
        <v>9</v>
      </c>
      <c r="C69" s="98"/>
      <c r="D69" s="98"/>
    </row>
    <row r="70" spans="1:4" s="96" customFormat="1" ht="12">
      <c r="A70" s="34"/>
      <c r="B70" s="33" t="s">
        <v>22</v>
      </c>
      <c r="C70" s="98"/>
      <c r="D70" s="98"/>
    </row>
    <row r="71" spans="1:4" s="96" customFormat="1" ht="12">
      <c r="A71" s="34"/>
      <c r="B71" s="33" t="s">
        <v>51</v>
      </c>
      <c r="C71" s="98"/>
      <c r="D71" s="98"/>
    </row>
    <row r="72" spans="1:4" s="96" customFormat="1" ht="12">
      <c r="A72" s="34"/>
      <c r="B72" s="34"/>
      <c r="C72" s="98"/>
      <c r="D72" s="98"/>
    </row>
    <row r="73" spans="1:4" s="96" customFormat="1" ht="12">
      <c r="A73" s="34"/>
      <c r="B73" s="34" t="s">
        <v>27</v>
      </c>
      <c r="C73" s="98"/>
      <c r="D73" s="98"/>
    </row>
    <row r="74" spans="1:4" s="96" customFormat="1" ht="12">
      <c r="A74" s="34"/>
      <c r="B74" s="34"/>
      <c r="C74" s="98"/>
      <c r="D74" s="98"/>
    </row>
    <row r="75" spans="1:4" s="96" customFormat="1" ht="12">
      <c r="A75" s="34"/>
      <c r="B75" s="34">
        <v>39448</v>
      </c>
      <c r="C75" s="98"/>
      <c r="D75" s="98"/>
    </row>
    <row r="76" spans="1:4" s="96" customFormat="1" ht="12">
      <c r="A76" s="34"/>
      <c r="B76" s="34">
        <v>39479</v>
      </c>
      <c r="C76" s="98"/>
      <c r="D76" s="98"/>
    </row>
    <row r="77" spans="1:4" s="96" customFormat="1" ht="12">
      <c r="A77" s="34"/>
      <c r="B77" s="34">
        <v>39508</v>
      </c>
      <c r="C77" s="98"/>
      <c r="D77" s="98"/>
    </row>
    <row r="78" spans="1:4" s="96" customFormat="1" ht="12">
      <c r="A78" s="34"/>
      <c r="B78" s="34">
        <v>39539</v>
      </c>
      <c r="C78" s="98"/>
      <c r="D78" s="98"/>
    </row>
    <row r="79" spans="1:4" s="96" customFormat="1" ht="12">
      <c r="A79" s="34"/>
      <c r="B79" s="34">
        <v>39569</v>
      </c>
      <c r="C79" s="98"/>
      <c r="D79" s="98"/>
    </row>
    <row r="80" spans="1:4" s="96" customFormat="1" ht="12">
      <c r="A80" s="34"/>
      <c r="B80" s="34">
        <v>39600</v>
      </c>
      <c r="C80" s="98"/>
      <c r="D80" s="98"/>
    </row>
    <row r="81" spans="1:4" s="96" customFormat="1" ht="12">
      <c r="A81" s="34"/>
      <c r="B81" s="34">
        <v>39630</v>
      </c>
      <c r="C81" s="98"/>
      <c r="D81" s="98"/>
    </row>
    <row r="82" spans="1:4" s="96" customFormat="1" ht="12">
      <c r="A82" s="34"/>
      <c r="B82" s="34">
        <v>39661</v>
      </c>
      <c r="C82" s="98"/>
      <c r="D82" s="98"/>
    </row>
    <row r="83" spans="1:4" s="96" customFormat="1" ht="12">
      <c r="A83" s="34"/>
      <c r="B83" s="34">
        <v>39692</v>
      </c>
      <c r="C83" s="98"/>
      <c r="D83" s="98"/>
    </row>
    <row r="84" spans="1:4" s="96" customFormat="1" ht="12">
      <c r="A84" s="34"/>
      <c r="B84" s="34">
        <v>39722</v>
      </c>
      <c r="C84" s="98"/>
      <c r="D84" s="98"/>
    </row>
    <row r="85" spans="1:4" s="96" customFormat="1" ht="12">
      <c r="A85" s="34"/>
      <c r="B85" s="34">
        <v>39753</v>
      </c>
      <c r="C85" s="98"/>
      <c r="D85" s="98"/>
    </row>
    <row r="86" spans="1:4" s="96" customFormat="1" ht="12">
      <c r="A86" s="34"/>
      <c r="B86" s="34">
        <v>39783</v>
      </c>
      <c r="C86" s="98"/>
      <c r="D86" s="98"/>
    </row>
    <row r="87" spans="1:4" s="96" customFormat="1" ht="12">
      <c r="A87" s="34"/>
      <c r="B87" s="34">
        <v>39814</v>
      </c>
      <c r="C87" s="98"/>
      <c r="D87" s="98"/>
    </row>
    <row r="88" spans="1:4" s="96" customFormat="1" ht="12">
      <c r="A88" s="34"/>
      <c r="B88" s="34">
        <v>39845</v>
      </c>
      <c r="C88" s="98"/>
      <c r="D88" s="98"/>
    </row>
    <row r="89" spans="1:4" s="96" customFormat="1" ht="12">
      <c r="A89" s="34"/>
      <c r="B89" s="34">
        <v>39873</v>
      </c>
      <c r="C89" s="98"/>
      <c r="D89" s="98"/>
    </row>
    <row r="90" spans="1:4" s="96" customFormat="1" ht="12">
      <c r="A90" s="34"/>
      <c r="B90" s="34">
        <v>39904</v>
      </c>
      <c r="C90" s="98"/>
      <c r="D90" s="98"/>
    </row>
    <row r="91" spans="1:4" s="96" customFormat="1" ht="12">
      <c r="A91" s="34"/>
      <c r="B91" s="34">
        <v>39934</v>
      </c>
      <c r="C91" s="98"/>
      <c r="D91" s="98"/>
    </row>
    <row r="92" spans="1:4" s="96" customFormat="1" ht="12">
      <c r="A92" s="34"/>
      <c r="B92" s="34">
        <v>39965</v>
      </c>
      <c r="C92" s="98"/>
      <c r="D92" s="98"/>
    </row>
    <row r="93" spans="1:4" s="96" customFormat="1" ht="12">
      <c r="A93" s="34"/>
      <c r="B93" s="34">
        <v>39995</v>
      </c>
      <c r="C93" s="98"/>
      <c r="D93" s="98"/>
    </row>
    <row r="94" spans="1:4" s="96" customFormat="1" ht="12">
      <c r="A94" s="34"/>
      <c r="B94" s="34">
        <v>40026</v>
      </c>
      <c r="C94" s="98"/>
      <c r="D94" s="98"/>
    </row>
    <row r="95" spans="1:4" s="96" customFormat="1" ht="12">
      <c r="A95" s="34"/>
      <c r="B95" s="34">
        <v>40057</v>
      </c>
      <c r="C95" s="98"/>
      <c r="D95" s="98"/>
    </row>
    <row r="96" spans="1:4" s="96" customFormat="1" ht="12">
      <c r="A96" s="34"/>
      <c r="B96" s="34">
        <v>40087</v>
      </c>
      <c r="C96" s="98"/>
      <c r="D96" s="98"/>
    </row>
    <row r="97" spans="1:4" s="96" customFormat="1" ht="12">
      <c r="A97" s="34"/>
      <c r="B97" s="34">
        <v>40118</v>
      </c>
      <c r="C97" s="98"/>
      <c r="D97" s="98"/>
    </row>
    <row r="98" spans="1:4" s="96" customFormat="1" ht="12">
      <c r="A98" s="34"/>
      <c r="B98" s="34">
        <v>40148</v>
      </c>
      <c r="C98" s="98"/>
      <c r="D98" s="98"/>
    </row>
    <row r="99" spans="1:4" s="96" customFormat="1" ht="12">
      <c r="A99" s="34"/>
      <c r="B99" s="34">
        <v>40179</v>
      </c>
      <c r="C99" s="98"/>
      <c r="D99" s="98"/>
    </row>
    <row r="100" spans="1:4" s="96" customFormat="1" ht="12">
      <c r="A100" s="34"/>
      <c r="B100" s="34">
        <v>40210</v>
      </c>
      <c r="C100" s="98"/>
      <c r="D100" s="98"/>
    </row>
    <row r="101" spans="1:4" s="96" customFormat="1" ht="12">
      <c r="A101" s="34"/>
      <c r="B101" s="34">
        <v>40238</v>
      </c>
      <c r="C101" s="98"/>
      <c r="D101" s="98"/>
    </row>
    <row r="102" spans="1:4" s="96" customFormat="1" ht="12">
      <c r="A102" s="34"/>
      <c r="B102" s="34">
        <v>40269</v>
      </c>
      <c r="C102" s="98"/>
      <c r="D102" s="98"/>
    </row>
    <row r="103" spans="1:4" s="96" customFormat="1" ht="12">
      <c r="A103" s="34"/>
      <c r="B103" s="34">
        <v>40299</v>
      </c>
      <c r="C103" s="98"/>
      <c r="D103" s="98"/>
    </row>
    <row r="104" spans="1:4" s="96" customFormat="1" ht="12">
      <c r="A104" s="34"/>
      <c r="B104" s="34">
        <v>40330</v>
      </c>
      <c r="C104" s="98"/>
      <c r="D104" s="98"/>
    </row>
    <row r="105" spans="1:4" s="96" customFormat="1" ht="12">
      <c r="A105" s="34"/>
      <c r="B105" s="34">
        <v>40360</v>
      </c>
      <c r="C105" s="98"/>
      <c r="D105" s="98"/>
    </row>
    <row r="106" spans="1:4" s="96" customFormat="1" ht="12">
      <c r="A106" s="34"/>
      <c r="B106" s="34">
        <v>40391</v>
      </c>
      <c r="C106" s="98"/>
      <c r="D106" s="98"/>
    </row>
    <row r="107" spans="1:4" s="96" customFormat="1" ht="12">
      <c r="A107" s="34"/>
      <c r="B107" s="34">
        <v>40422</v>
      </c>
      <c r="C107" s="98"/>
      <c r="D107" s="98"/>
    </row>
    <row r="108" spans="1:4" s="96" customFormat="1" ht="12">
      <c r="A108" s="34"/>
      <c r="B108" s="34">
        <v>40452</v>
      </c>
      <c r="C108" s="98"/>
      <c r="D108" s="98"/>
    </row>
    <row r="109" spans="1:4" s="96" customFormat="1" ht="12">
      <c r="A109" s="34"/>
      <c r="B109" s="34">
        <v>40483</v>
      </c>
      <c r="C109" s="98"/>
      <c r="D109" s="98"/>
    </row>
    <row r="110" spans="1:4" s="96" customFormat="1" ht="12">
      <c r="A110" s="34"/>
      <c r="B110" s="34">
        <v>40513</v>
      </c>
      <c r="C110" s="98"/>
      <c r="D110" s="98"/>
    </row>
    <row r="111" spans="1:4" s="96" customFormat="1" ht="12">
      <c r="A111" s="34"/>
      <c r="B111" s="34">
        <v>40544</v>
      </c>
      <c r="C111" s="98"/>
      <c r="D111" s="98"/>
    </row>
    <row r="112" spans="1:4" s="96" customFormat="1" ht="12">
      <c r="A112" s="34"/>
      <c r="B112" s="34">
        <v>40575</v>
      </c>
      <c r="C112" s="98"/>
      <c r="D112" s="98"/>
    </row>
    <row r="113" spans="1:4" s="96" customFormat="1" ht="12">
      <c r="A113" s="34"/>
      <c r="B113" s="34">
        <v>40603</v>
      </c>
      <c r="C113" s="98"/>
      <c r="D113" s="98"/>
    </row>
    <row r="114" spans="1:4" s="96" customFormat="1" ht="12">
      <c r="A114" s="34"/>
      <c r="B114" s="34">
        <v>40634</v>
      </c>
      <c r="C114" s="98"/>
      <c r="D114" s="98"/>
    </row>
    <row r="115" spans="1:4" s="96" customFormat="1" ht="12">
      <c r="A115" s="34"/>
      <c r="B115" s="34">
        <v>40664</v>
      </c>
      <c r="C115" s="98"/>
      <c r="D115" s="98"/>
    </row>
    <row r="116" spans="1:4" s="96" customFormat="1" ht="12">
      <c r="A116" s="34"/>
      <c r="B116" s="34">
        <v>40695</v>
      </c>
      <c r="C116" s="98"/>
      <c r="D116" s="98"/>
    </row>
    <row r="117" spans="1:4" s="96" customFormat="1" ht="12">
      <c r="A117" s="34"/>
      <c r="B117" s="34">
        <v>40725</v>
      </c>
      <c r="C117" s="98"/>
      <c r="D117" s="98"/>
    </row>
    <row r="118" spans="1:4" s="96" customFormat="1" ht="12">
      <c r="A118" s="34"/>
      <c r="B118" s="34">
        <v>40756</v>
      </c>
      <c r="C118" s="98"/>
      <c r="D118" s="98"/>
    </row>
    <row r="119" spans="1:4" s="96" customFormat="1" ht="12">
      <c r="A119" s="34"/>
      <c r="B119" s="34">
        <v>40787</v>
      </c>
      <c r="C119" s="98"/>
      <c r="D119" s="98"/>
    </row>
    <row r="120" spans="2:4" s="96" customFormat="1" ht="12">
      <c r="B120" s="34">
        <v>40817</v>
      </c>
      <c r="C120" s="98"/>
      <c r="D120" s="98"/>
    </row>
    <row r="121" spans="2:4" s="96" customFormat="1" ht="12">
      <c r="B121" s="34">
        <v>40848</v>
      </c>
      <c r="C121" s="98"/>
      <c r="D121" s="98"/>
    </row>
    <row r="122" spans="2:4" s="96" customFormat="1" ht="12">
      <c r="B122" s="34">
        <v>40878</v>
      </c>
      <c r="C122" s="98"/>
      <c r="D122" s="98"/>
    </row>
    <row r="123" spans="2:4" s="96" customFormat="1" ht="12">
      <c r="B123" s="34">
        <v>40909</v>
      </c>
      <c r="C123" s="98"/>
      <c r="D123" s="98"/>
    </row>
    <row r="124" spans="2:4" s="96" customFormat="1" ht="12">
      <c r="B124" s="34">
        <v>40940</v>
      </c>
      <c r="C124" s="98"/>
      <c r="D124" s="98"/>
    </row>
    <row r="125" spans="2:4" s="96" customFormat="1" ht="12">
      <c r="B125" s="34">
        <v>40969</v>
      </c>
      <c r="C125" s="98"/>
      <c r="D125" s="98"/>
    </row>
    <row r="126" spans="2:4" s="96" customFormat="1" ht="12">
      <c r="B126" s="34">
        <v>41000</v>
      </c>
      <c r="C126" s="98"/>
      <c r="D126" s="98"/>
    </row>
    <row r="127" spans="2:4" s="96" customFormat="1" ht="12">
      <c r="B127" s="34">
        <v>41030</v>
      </c>
      <c r="C127" s="98"/>
      <c r="D127" s="98"/>
    </row>
    <row r="128" spans="2:4" s="96" customFormat="1" ht="12">
      <c r="B128" s="34">
        <v>41061</v>
      </c>
      <c r="C128" s="98"/>
      <c r="D128" s="98"/>
    </row>
    <row r="129" spans="2:4" s="96" customFormat="1" ht="12">
      <c r="B129" s="34">
        <v>41091</v>
      </c>
      <c r="C129" s="98"/>
      <c r="D129" s="98"/>
    </row>
    <row r="130" spans="2:4" s="96" customFormat="1" ht="12">
      <c r="B130" s="34">
        <v>41122</v>
      </c>
      <c r="C130" s="98"/>
      <c r="D130" s="98"/>
    </row>
    <row r="131" spans="2:4" s="96" customFormat="1" ht="12">
      <c r="B131" s="34">
        <v>41153</v>
      </c>
      <c r="C131" s="98"/>
      <c r="D131" s="98"/>
    </row>
    <row r="132" spans="2:4" s="96" customFormat="1" ht="12">
      <c r="B132" s="34">
        <v>41183</v>
      </c>
      <c r="C132" s="98"/>
      <c r="D132" s="98"/>
    </row>
    <row r="133" spans="2:15" s="96" customFormat="1" ht="12">
      <c r="B133" s="34">
        <v>41214</v>
      </c>
      <c r="C133" s="98"/>
      <c r="D133" s="98"/>
      <c r="K133" s="35"/>
      <c r="L133" s="35"/>
      <c r="M133" s="35"/>
      <c r="N133" s="35"/>
      <c r="O133" s="35"/>
    </row>
    <row r="134" spans="2:4" s="35" customFormat="1" ht="12">
      <c r="B134" s="99">
        <v>41244</v>
      </c>
      <c r="C134" s="97"/>
      <c r="D134" s="97"/>
    </row>
    <row r="135" spans="3:4" s="35" customFormat="1" ht="12">
      <c r="C135" s="97"/>
      <c r="D135" s="97"/>
    </row>
    <row r="136" ht="12">
      <c r="B136" s="35"/>
    </row>
    <row r="137" ht="12">
      <c r="B137" s="35"/>
    </row>
    <row r="138" ht="12">
      <c r="B138" s="35"/>
    </row>
    <row r="139" ht="12">
      <c r="B139" s="35"/>
    </row>
  </sheetData>
  <sheetProtection password="CAD0" sheet="1" objects="1" scenarios="1"/>
  <mergeCells count="26">
    <mergeCell ref="E4:G4"/>
    <mergeCell ref="H4:N4"/>
    <mergeCell ref="C43:E43"/>
    <mergeCell ref="F43:H43"/>
    <mergeCell ref="A38:F38"/>
    <mergeCell ref="G40:J40"/>
    <mergeCell ref="C44:E44"/>
    <mergeCell ref="F44:H44"/>
    <mergeCell ref="I44:L44"/>
    <mergeCell ref="S2:T2"/>
    <mergeCell ref="F2:G2"/>
    <mergeCell ref="H2:I2"/>
    <mergeCell ref="L2:M2"/>
    <mergeCell ref="N2:O2"/>
    <mergeCell ref="O4:R4"/>
    <mergeCell ref="A4:D4"/>
    <mergeCell ref="Q2:R2"/>
    <mergeCell ref="S40:U40"/>
    <mergeCell ref="A51:C51"/>
    <mergeCell ref="A49:C49"/>
    <mergeCell ref="E49:H49"/>
    <mergeCell ref="C45:E45"/>
    <mergeCell ref="A48:C48"/>
    <mergeCell ref="A50:C50"/>
    <mergeCell ref="I43:L43"/>
    <mergeCell ref="I45:L45"/>
  </mergeCells>
  <conditionalFormatting sqref="D50:D51">
    <cfRule type="expression" priority="22" dxfId="0" stopIfTrue="1">
      <formula>OR($C50=$B$68,$C50=$B$69,$C50=$B$70)</formula>
    </cfRule>
    <cfRule type="expression" priority="23" dxfId="1" stopIfTrue="1">
      <formula>OR($W50=$B$60)</formula>
    </cfRule>
  </conditionalFormatting>
  <conditionalFormatting sqref="Z2:AA2 Z3:Z4 AC2:AC5 Z9:AA9 Z10 AC9:AE9 AC10:AC14 AE10:AE14 AI8:AI9 AG9:AH9 AH10:AH14 AK9:AM9 AK10:AK12 AL13 AM12:AM18 AO9:AO10 AR9:AR10 AR13:AR15 AP11:AQ12 AO13:AO15 AV6:AV9 AT9:AU9 AT10:AT12 AU13 AV14:AV15">
    <cfRule type="expression" priority="24" dxfId="1" stopIfTrue="1">
      <formula>AND($H$2="רן",$N$2="יחזקאל")</formula>
    </cfRule>
  </conditionalFormatting>
  <conditionalFormatting sqref="W6:W36">
    <cfRule type="cellIs" priority="69" dxfId="21" operator="equal" stopIfTrue="1">
      <formula>$B$60</formula>
    </cfRule>
  </conditionalFormatting>
  <conditionalFormatting sqref="T6:V36 G6:R36 A6:C36">
    <cfRule type="expression" priority="74" dxfId="0" stopIfTrue="1">
      <formula>WEEKDAY($B6)&gt;=6</formula>
    </cfRule>
  </conditionalFormatting>
  <conditionalFormatting sqref="D6:D36">
    <cfRule type="expression" priority="75" dxfId="0" stopIfTrue="1">
      <formula>WEEKDAY($B6)&gt;=6</formula>
    </cfRule>
    <cfRule type="expression" priority="76" dxfId="18" stopIfTrue="1">
      <formula>OR($A6=$B$70,$A6=$B$71)</formula>
    </cfRule>
  </conditionalFormatting>
  <conditionalFormatting sqref="E6">
    <cfRule type="expression" priority="13" dxfId="8" stopIfTrue="1">
      <formula>AND(SUM(H6:N6)&lt;G6,AND($C6&lt;&gt;$B$68,$C6&lt;&gt;$B$69,$C6&lt;&gt;$B$70))</formula>
    </cfRule>
    <cfRule type="expression" priority="14" dxfId="1" stopIfTrue="1">
      <formula>SUM(H6:N6)&gt;G6+0.0001</formula>
    </cfRule>
    <cfRule type="expression" priority="15" dxfId="0" stopIfTrue="1">
      <formula>WEEKDAY($B6)&gt;=6</formula>
    </cfRule>
  </conditionalFormatting>
  <conditionalFormatting sqref="F6">
    <cfRule type="expression" priority="16" dxfId="8" stopIfTrue="1">
      <formula>AND(SUM(H6:N6)&lt;G6,AND($C6&lt;&gt;$B$68,$C6&lt;&gt;$B$69,$C6&lt;&gt;$B$70))</formula>
    </cfRule>
    <cfRule type="expression" priority="17" dxfId="1" stopIfTrue="1">
      <formula>SUM(H6:N6)&gt;G6+0.0001</formula>
    </cfRule>
    <cfRule type="expression" priority="18" dxfId="0" stopIfTrue="1">
      <formula>WEEKDAY($B6)&gt;=6</formula>
    </cfRule>
  </conditionalFormatting>
  <conditionalFormatting sqref="E7:E36">
    <cfRule type="expression" priority="7" dxfId="8" stopIfTrue="1">
      <formula>AND(SUM(H7:N7)&lt;G7,AND($C7&lt;&gt;$B$68,$C7&lt;&gt;$B$69,$C7&lt;&gt;$B$70))</formula>
    </cfRule>
    <cfRule type="expression" priority="8" dxfId="1" stopIfTrue="1">
      <formula>SUM(H7:N7)&gt;G7+0.0001</formula>
    </cfRule>
    <cfRule type="expression" priority="9" dxfId="0" stopIfTrue="1">
      <formula>WEEKDAY($B7)&gt;=6</formula>
    </cfRule>
  </conditionalFormatting>
  <conditionalFormatting sqref="F7:F36">
    <cfRule type="expression" priority="10" dxfId="8" stopIfTrue="1">
      <formula>AND(SUM(H7:N7)&lt;G7,AND($C7&lt;&gt;$B$68,$C7&lt;&gt;$B$69,$C7&lt;&gt;$B$70))</formula>
    </cfRule>
    <cfRule type="expression" priority="11" dxfId="1" stopIfTrue="1">
      <formula>SUM(H7:N7)&gt;G7+0.0001</formula>
    </cfRule>
    <cfRule type="expression" priority="12" dxfId="0" stopIfTrue="1">
      <formula>WEEKDAY($B7)&gt;=6</formula>
    </cfRule>
  </conditionalFormatting>
  <conditionalFormatting sqref="S6">
    <cfRule type="expression" priority="4" dxfId="2" stopIfTrue="1">
      <formula>SUM(H6:N6)&lt;G6</formula>
    </cfRule>
    <cfRule type="expression" priority="5" dxfId="1" stopIfTrue="1">
      <formula>SUM(H6:N6)&gt;G6+0.00001</formula>
    </cfRule>
    <cfRule type="expression" priority="6" dxfId="0" stopIfTrue="1">
      <formula>WEEKDAY($B6)&gt;=6</formula>
    </cfRule>
  </conditionalFormatting>
  <conditionalFormatting sqref="S7:S36">
    <cfRule type="expression" priority="1" dxfId="2" stopIfTrue="1">
      <formula>SUM(H7:N7)&lt;G7</formula>
    </cfRule>
    <cfRule type="expression" priority="2" dxfId="1" stopIfTrue="1">
      <formula>SUM(H7:N7)&gt;G7+0.00001</formula>
    </cfRule>
    <cfRule type="expression" priority="3" dxfId="0" stopIfTrue="1">
      <formula>WEEKDAY($B7)&gt;=6</formula>
    </cfRule>
  </conditionalFormatting>
  <dataValidations count="3">
    <dataValidation type="time" allowBlank="1" showInputMessage="1" showErrorMessage="1" errorTitle="הזנה שגויה של שעות עבודה" error="נא להזין את שעות העבודה באופן הבא HH:MM&#10;&#10;לדוגמא ארבע וחצי שעות עבודה יוזנו:&#10;                           &#10;                           04:30" sqref="D50:D51 E6:F36 H6:R36">
      <formula1>0</formula1>
      <formula2>0.9993055555555556</formula2>
    </dataValidation>
    <dataValidation type="list" allowBlank="1" showInputMessage="1" showErrorMessage="1" error="הזן ערב חג בגין ימים בהם העבודה דומה לימי שישי&#10;&#10;הזן שבתון בגין ימים בהם העבודה דומה ליום שבת" sqref="A6:A36">
      <formula1>$B$70:$B$71</formula1>
    </dataValidation>
    <dataValidation type="list" allowBlank="1" showInputMessage="1" showErrorMessage="1" error="במידה והנתונים בגין יום מסויים הוזנו באיחור של יותר מ-48 שעות, יש חציין כן בשורה הרלבנטית" sqref="V6:V36">
      <formula1>$B$73:$B$74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50" r:id="rId3"/>
  <headerFooter>
    <oddHeader>&amp;L&amp;A&amp;C&amp;F&amp;R&amp;T
&amp;D</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2:AW139"/>
  <sheetViews>
    <sheetView showGridLines="0" rightToLeft="1" zoomScale="80" zoomScaleNormal="80"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6" sqref="H6"/>
    </sheetView>
  </sheetViews>
  <sheetFormatPr defaultColWidth="9.140625" defaultRowHeight="12.75"/>
  <cols>
    <col min="1" max="1" width="7.57421875" style="2" customWidth="1"/>
    <col min="2" max="2" width="11.140625" style="2" customWidth="1"/>
    <col min="3" max="3" width="5.421875" style="4" bestFit="1" customWidth="1"/>
    <col min="4" max="4" width="8.421875" style="4" customWidth="1"/>
    <col min="5" max="5" width="9.00390625" style="2" customWidth="1"/>
    <col min="6" max="6" width="10.421875" style="2" customWidth="1"/>
    <col min="7" max="7" width="7.8515625" style="2" customWidth="1"/>
    <col min="8" max="8" width="12.421875" style="2" customWidth="1"/>
    <col min="9" max="10" width="12.00390625" style="2" customWidth="1"/>
    <col min="11" max="11" width="11.00390625" style="2" customWidth="1"/>
    <col min="12" max="12" width="10.8515625" style="2" customWidth="1"/>
    <col min="13" max="13" width="11.00390625" style="2" customWidth="1"/>
    <col min="14" max="14" width="10.8515625" style="2" customWidth="1"/>
    <col min="15" max="15" width="8.8515625" style="2" customWidth="1"/>
    <col min="16" max="18" width="8.00390625" style="2" customWidth="1"/>
    <col min="19" max="19" width="12.421875" style="2" customWidth="1"/>
    <col min="20" max="20" width="9.421875" style="2" customWidth="1"/>
    <col min="21" max="21" width="8.421875" style="2" customWidth="1"/>
    <col min="22" max="22" width="12.421875" style="2" customWidth="1"/>
    <col min="23" max="23" width="29.421875" style="2" bestFit="1" customWidth="1"/>
    <col min="24" max="24" width="10.421875" style="3" customWidth="1"/>
    <col min="25" max="27" width="10.421875" style="2" customWidth="1"/>
    <col min="28" max="16384" width="9.140625" style="2" customWidth="1"/>
  </cols>
  <sheetData>
    <row r="1" ht="12.75"/>
    <row r="2" spans="1:49" ht="22.5" customHeight="1" thickBot="1">
      <c r="A2" s="62" t="s">
        <v>10</v>
      </c>
      <c r="B2" s="77">
        <f>DATE(D58,8,1)</f>
        <v>42948</v>
      </c>
      <c r="C2" s="66" t="s">
        <v>41</v>
      </c>
      <c r="D2" s="65"/>
      <c r="E2" s="1"/>
      <c r="F2" s="115" t="s">
        <v>32</v>
      </c>
      <c r="G2" s="115"/>
      <c r="H2" s="102">
        <f>IF('7.17'!H2:I2&lt;&gt;"",'7.17'!H2:I2,"")</f>
      </c>
      <c r="I2" s="102"/>
      <c r="J2" s="73"/>
      <c r="L2" s="115" t="s">
        <v>31</v>
      </c>
      <c r="M2" s="115"/>
      <c r="N2" s="102">
        <f>IF('7.17'!N2:O2&lt;&gt;"",'7.17'!N2:O2,"")</f>
      </c>
      <c r="O2" s="102"/>
      <c r="Q2" s="115" t="s">
        <v>30</v>
      </c>
      <c r="R2" s="115"/>
      <c r="S2" s="102"/>
      <c r="T2" s="102"/>
      <c r="U2" s="3"/>
      <c r="V2" s="3"/>
      <c r="W2" s="3"/>
      <c r="X2" s="2"/>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spans="1:49" ht="13.5" thickBot="1">
      <c r="A3" s="4"/>
      <c r="B3" s="4"/>
      <c r="C3" s="2"/>
      <c r="D3" s="2"/>
      <c r="W3" s="3"/>
      <c r="X3" s="2"/>
      <c r="Y3" s="10"/>
      <c r="Z3" s="10"/>
      <c r="AA3" s="10"/>
      <c r="AB3" s="10"/>
      <c r="AC3" s="10"/>
      <c r="AD3" s="10"/>
      <c r="AE3" s="10"/>
      <c r="AF3" s="10"/>
      <c r="AG3" s="10"/>
      <c r="AH3" s="10"/>
      <c r="AI3" s="10"/>
      <c r="AJ3" s="10"/>
      <c r="AK3" s="10"/>
      <c r="AL3" s="10"/>
      <c r="AM3" s="10"/>
      <c r="AN3" s="10"/>
      <c r="AO3" s="10"/>
      <c r="AP3" s="10"/>
      <c r="AQ3" s="10"/>
      <c r="AR3" s="10"/>
      <c r="AS3" s="10"/>
      <c r="AT3" s="10"/>
      <c r="AU3" s="10"/>
      <c r="AV3" s="10"/>
      <c r="AW3" s="10"/>
    </row>
    <row r="4" spans="1:49" s="3" customFormat="1" ht="38.25" customHeight="1">
      <c r="A4" s="103" t="s">
        <v>19</v>
      </c>
      <c r="B4" s="104"/>
      <c r="C4" s="104"/>
      <c r="D4" s="105"/>
      <c r="E4" s="116" t="s">
        <v>11</v>
      </c>
      <c r="F4" s="117"/>
      <c r="G4" s="118"/>
      <c r="H4" s="128" t="s">
        <v>23</v>
      </c>
      <c r="I4" s="117"/>
      <c r="J4" s="117"/>
      <c r="K4" s="117"/>
      <c r="L4" s="117"/>
      <c r="M4" s="117"/>
      <c r="N4" s="129"/>
      <c r="O4" s="116" t="s">
        <v>24</v>
      </c>
      <c r="P4" s="117"/>
      <c r="Q4" s="117"/>
      <c r="R4" s="118"/>
      <c r="S4" s="52" t="s">
        <v>36</v>
      </c>
      <c r="T4" s="52" t="s">
        <v>36</v>
      </c>
      <c r="U4" s="52" t="s">
        <v>35</v>
      </c>
      <c r="V4" s="53" t="s">
        <v>20</v>
      </c>
      <c r="Y4" s="9"/>
      <c r="Z4" s="9"/>
      <c r="AA4" s="9"/>
      <c r="AB4" s="9"/>
      <c r="AC4" s="9"/>
      <c r="AD4" s="9"/>
      <c r="AE4" s="9"/>
      <c r="AF4" s="9"/>
      <c r="AG4" s="9"/>
      <c r="AH4" s="9"/>
      <c r="AI4" s="9"/>
      <c r="AJ4" s="9"/>
      <c r="AK4" s="9"/>
      <c r="AL4" s="9"/>
      <c r="AM4" s="9"/>
      <c r="AN4" s="9"/>
      <c r="AO4" s="9"/>
      <c r="AP4" s="9"/>
      <c r="AQ4" s="9"/>
      <c r="AR4" s="9"/>
      <c r="AS4" s="9"/>
      <c r="AT4" s="9"/>
      <c r="AU4" s="9"/>
      <c r="AV4" s="9"/>
      <c r="AW4" s="9"/>
    </row>
    <row r="5" spans="1:49" s="5" customFormat="1" ht="51.75" customHeight="1" thickBot="1">
      <c r="A5" s="54" t="s">
        <v>52</v>
      </c>
      <c r="B5" s="55" t="s">
        <v>0</v>
      </c>
      <c r="C5" s="55" t="s">
        <v>2</v>
      </c>
      <c r="D5" s="56" t="s">
        <v>21</v>
      </c>
      <c r="E5" s="55" t="s">
        <v>25</v>
      </c>
      <c r="F5" s="55" t="s">
        <v>26</v>
      </c>
      <c r="G5" s="58" t="s">
        <v>11</v>
      </c>
      <c r="H5" s="81" t="s">
        <v>54</v>
      </c>
      <c r="I5" s="81" t="s">
        <v>54</v>
      </c>
      <c r="J5" s="81" t="s">
        <v>55</v>
      </c>
      <c r="K5" s="80" t="s">
        <v>12</v>
      </c>
      <c r="L5" s="80" t="s">
        <v>13</v>
      </c>
      <c r="M5" s="80" t="s">
        <v>14</v>
      </c>
      <c r="N5" s="81" t="s">
        <v>43</v>
      </c>
      <c r="O5" s="57" t="s">
        <v>15</v>
      </c>
      <c r="P5" s="55" t="s">
        <v>16</v>
      </c>
      <c r="Q5" s="55" t="s">
        <v>17</v>
      </c>
      <c r="R5" s="58" t="s">
        <v>18</v>
      </c>
      <c r="S5" s="76" t="s">
        <v>50</v>
      </c>
      <c r="T5" s="59" t="s">
        <v>1</v>
      </c>
      <c r="U5" s="60" t="s">
        <v>1</v>
      </c>
      <c r="V5" s="61" t="s">
        <v>38</v>
      </c>
      <c r="Y5" s="36"/>
      <c r="Z5" s="37"/>
      <c r="AA5" s="37"/>
      <c r="AB5" s="36"/>
      <c r="AC5" s="36"/>
      <c r="AD5" s="36"/>
      <c r="AE5" s="36"/>
      <c r="AF5" s="36"/>
      <c r="AG5" s="36"/>
      <c r="AH5" s="36"/>
      <c r="AI5" s="36"/>
      <c r="AJ5" s="36"/>
      <c r="AK5" s="36"/>
      <c r="AL5" s="36"/>
      <c r="AM5" s="36"/>
      <c r="AN5" s="36"/>
      <c r="AO5" s="36"/>
      <c r="AP5" s="36"/>
      <c r="AQ5" s="36"/>
      <c r="AR5" s="36"/>
      <c r="AS5" s="36"/>
      <c r="AT5" s="36"/>
      <c r="AU5" s="36"/>
      <c r="AV5" s="36"/>
      <c r="AW5" s="36"/>
    </row>
    <row r="6" spans="1:23" s="10" customFormat="1" ht="14.25" customHeight="1">
      <c r="A6" s="6"/>
      <c r="B6" s="46">
        <f>B2</f>
        <v>42948</v>
      </c>
      <c r="C6" s="47" t="str">
        <f aca="true" t="shared" si="0" ref="C6:C36">TEXT(B6,"ddd")</f>
        <v>יום ג</v>
      </c>
      <c r="D6" s="92">
        <f>IF(WEEKDAY(B6)=6,0,(IF(WEEKDAY(B6)=7,0,(IF(A6=$B$70,$D$51,(IF(A6=$B$71,0,(IF(OR(WEEKDAY(B6)=1,WEEKDAY(B6)=2,WEEKDAY(B6)=3,WEEKDAY(B6)=4,WEEKDAY(B6)=5),$D$50)))))))))</f>
        <v>0.3541666666666667</v>
      </c>
      <c r="E6" s="79"/>
      <c r="F6" s="79"/>
      <c r="G6" s="39">
        <f aca="true" t="shared" si="1" ref="G6:G36">IF(((TEXT($B$2,"mm"))-(TEXT(B6,"mm"))=0),IF(E6=0,0,(F6-E6)))</f>
        <v>0</v>
      </c>
      <c r="H6" s="7"/>
      <c r="I6" s="7"/>
      <c r="J6" s="7"/>
      <c r="K6" s="7"/>
      <c r="L6" s="7"/>
      <c r="M6" s="7"/>
      <c r="N6" s="7"/>
      <c r="O6" s="7"/>
      <c r="P6" s="7"/>
      <c r="Q6" s="7"/>
      <c r="R6" s="7"/>
      <c r="S6" s="42">
        <f>IF(((TEXT($B$2,"mm"))-(TEXT(B6,"mm"))=0),IF(G6&gt;=SUM(H6:N6),G6-SUM(H6:N6)+0.000001,SUM(H6:N6)-G6-0.000001),0)+0.0001</f>
        <v>0.000101</v>
      </c>
      <c r="T6" s="42">
        <f>IF(((TEXT($B$2,"mm"))-(TEXT(B6,"mm"))=0),SUM(H6:R6),0)</f>
        <v>0</v>
      </c>
      <c r="U6" s="43">
        <f>IF(COUNTA(H6:R6,E6:F6)&gt;0,1,"")</f>
      </c>
      <c r="V6" s="8"/>
      <c r="W6" s="9">
        <f>IF(SUM(H6:N6)&gt;G6+0.0001,$B$59,"")</f>
      </c>
    </row>
    <row r="7" spans="1:23" s="10" customFormat="1" ht="14.25" customHeight="1">
      <c r="A7" s="6"/>
      <c r="B7" s="46">
        <f aca="true" t="shared" si="2" ref="B7:B36">B6+1</f>
        <v>42949</v>
      </c>
      <c r="C7" s="47" t="str">
        <f t="shared" si="0"/>
        <v>יום ד</v>
      </c>
      <c r="D7" s="92">
        <f aca="true" t="shared" si="3" ref="D7:D36">IF(WEEKDAY(B7)=6,0,(IF(WEEKDAY(B7)=7,0,(IF(A7=$B$70,$D$51,(IF(A7=$B$71,0,(IF(OR(WEEKDAY(B7)=1,WEEKDAY(B7)=2,WEEKDAY(B7)=3,WEEKDAY(B7)=4,WEEKDAY(B7)=5),$D$50)))))))))</f>
        <v>0.3541666666666667</v>
      </c>
      <c r="E7" s="79"/>
      <c r="F7" s="79"/>
      <c r="G7" s="39">
        <f t="shared" si="1"/>
        <v>0</v>
      </c>
      <c r="H7" s="7"/>
      <c r="I7" s="7"/>
      <c r="J7" s="7"/>
      <c r="K7" s="7"/>
      <c r="L7" s="7"/>
      <c r="M7" s="7"/>
      <c r="N7" s="7"/>
      <c r="O7" s="7"/>
      <c r="P7" s="7"/>
      <c r="Q7" s="7"/>
      <c r="R7" s="7"/>
      <c r="S7" s="42">
        <f aca="true" t="shared" si="4" ref="S7:S36">IF(((TEXT($B$2,"mm"))-(TEXT(B7,"mm"))=0),IF(G7&gt;=SUM(H7:N7),G7-SUM(H7:N7)+0.000001,SUM(H7:N7)-G7-0.000001),0)+0.0001</f>
        <v>0.000101</v>
      </c>
      <c r="T7" s="42">
        <f aca="true" t="shared" si="5" ref="T7:T36">IF(((TEXT($B$2,"mm"))-(TEXT(B7,"mm"))=0),T6+(SUM(H7:R7)),T6)</f>
        <v>0</v>
      </c>
      <c r="U7" s="43">
        <f aca="true" t="shared" si="6" ref="U7:U33">IF(COUNTA(H7:R7,E7:F7)&gt;0,1,"")</f>
      </c>
      <c r="V7" s="8"/>
      <c r="W7" s="9">
        <f aca="true" t="shared" si="7" ref="W7:W36">IF(SUM(H7:N7)&gt;G7+0.0001,$B$59,"")</f>
      </c>
    </row>
    <row r="8" spans="1:23" s="10" customFormat="1" ht="14.25" customHeight="1">
      <c r="A8" s="6"/>
      <c r="B8" s="46">
        <f t="shared" si="2"/>
        <v>42950</v>
      </c>
      <c r="C8" s="47" t="str">
        <f t="shared" si="0"/>
        <v>יום ה</v>
      </c>
      <c r="D8" s="92">
        <f t="shared" si="3"/>
        <v>0.3541666666666667</v>
      </c>
      <c r="E8" s="79"/>
      <c r="F8" s="79"/>
      <c r="G8" s="39">
        <f t="shared" si="1"/>
        <v>0</v>
      </c>
      <c r="H8" s="7"/>
      <c r="I8" s="7"/>
      <c r="J8" s="7"/>
      <c r="K8" s="7"/>
      <c r="L8" s="7"/>
      <c r="M8" s="7"/>
      <c r="N8" s="7"/>
      <c r="O8" s="7"/>
      <c r="P8" s="7"/>
      <c r="Q8" s="7"/>
      <c r="R8" s="7"/>
      <c r="S8" s="42">
        <f t="shared" si="4"/>
        <v>0.000101</v>
      </c>
      <c r="T8" s="42">
        <f t="shared" si="5"/>
        <v>0</v>
      </c>
      <c r="U8" s="43">
        <f t="shared" si="6"/>
      </c>
      <c r="V8" s="8"/>
      <c r="W8" s="9">
        <f t="shared" si="7"/>
      </c>
    </row>
    <row r="9" spans="1:23" s="10" customFormat="1" ht="14.25" customHeight="1">
      <c r="A9" s="6"/>
      <c r="B9" s="46">
        <f t="shared" si="2"/>
        <v>42951</v>
      </c>
      <c r="C9" s="47" t="str">
        <f t="shared" si="0"/>
        <v>יום ו</v>
      </c>
      <c r="D9" s="92">
        <f t="shared" si="3"/>
        <v>0</v>
      </c>
      <c r="E9" s="79"/>
      <c r="F9" s="79"/>
      <c r="G9" s="39">
        <f t="shared" si="1"/>
        <v>0</v>
      </c>
      <c r="H9" s="7"/>
      <c r="I9" s="7"/>
      <c r="J9" s="7"/>
      <c r="K9" s="7"/>
      <c r="L9" s="7"/>
      <c r="M9" s="7"/>
      <c r="N9" s="7"/>
      <c r="O9" s="7"/>
      <c r="P9" s="7"/>
      <c r="Q9" s="7"/>
      <c r="R9" s="7"/>
      <c r="S9" s="42">
        <f t="shared" si="4"/>
        <v>0.000101</v>
      </c>
      <c r="T9" s="42">
        <f t="shared" si="5"/>
        <v>0</v>
      </c>
      <c r="U9" s="43">
        <f t="shared" si="6"/>
      </c>
      <c r="V9" s="8"/>
      <c r="W9" s="9">
        <f t="shared" si="7"/>
      </c>
    </row>
    <row r="10" spans="1:23" s="10" customFormat="1" ht="14.25" customHeight="1">
      <c r="A10" s="6"/>
      <c r="B10" s="46">
        <f t="shared" si="2"/>
        <v>42952</v>
      </c>
      <c r="C10" s="47" t="str">
        <f t="shared" si="0"/>
        <v>שבת</v>
      </c>
      <c r="D10" s="92">
        <f t="shared" si="3"/>
        <v>0</v>
      </c>
      <c r="E10" s="79"/>
      <c r="F10" s="79"/>
      <c r="G10" s="39">
        <f t="shared" si="1"/>
        <v>0</v>
      </c>
      <c r="H10" s="7"/>
      <c r="I10" s="7"/>
      <c r="J10" s="7"/>
      <c r="K10" s="7"/>
      <c r="L10" s="7"/>
      <c r="M10" s="7"/>
      <c r="N10" s="7"/>
      <c r="O10" s="7"/>
      <c r="P10" s="7"/>
      <c r="Q10" s="7"/>
      <c r="R10" s="7"/>
      <c r="S10" s="42">
        <f t="shared" si="4"/>
        <v>0.000101</v>
      </c>
      <c r="T10" s="42">
        <f t="shared" si="5"/>
        <v>0</v>
      </c>
      <c r="U10" s="43">
        <f t="shared" si="6"/>
      </c>
      <c r="V10" s="8"/>
      <c r="W10" s="9">
        <f t="shared" si="7"/>
      </c>
    </row>
    <row r="11" spans="1:23" s="10" customFormat="1" ht="14.25" customHeight="1">
      <c r="A11" s="6"/>
      <c r="B11" s="46">
        <f t="shared" si="2"/>
        <v>42953</v>
      </c>
      <c r="C11" s="47" t="str">
        <f t="shared" si="0"/>
        <v>יום א</v>
      </c>
      <c r="D11" s="92">
        <f t="shared" si="3"/>
        <v>0.3541666666666667</v>
      </c>
      <c r="E11" s="79"/>
      <c r="F11" s="79"/>
      <c r="G11" s="39">
        <f t="shared" si="1"/>
        <v>0</v>
      </c>
      <c r="H11" s="7"/>
      <c r="I11" s="7"/>
      <c r="J11" s="7"/>
      <c r="K11" s="7"/>
      <c r="L11" s="7"/>
      <c r="M11" s="7"/>
      <c r="N11" s="7"/>
      <c r="O11" s="7"/>
      <c r="P11" s="7"/>
      <c r="Q11" s="7"/>
      <c r="R11" s="7"/>
      <c r="S11" s="42">
        <f t="shared" si="4"/>
        <v>0.000101</v>
      </c>
      <c r="T11" s="42">
        <f t="shared" si="5"/>
        <v>0</v>
      </c>
      <c r="U11" s="43">
        <f t="shared" si="6"/>
      </c>
      <c r="V11" s="8"/>
      <c r="W11" s="9">
        <f t="shared" si="7"/>
      </c>
    </row>
    <row r="12" spans="1:23" s="10" customFormat="1" ht="14.25" customHeight="1">
      <c r="A12" s="6"/>
      <c r="B12" s="46">
        <f t="shared" si="2"/>
        <v>42954</v>
      </c>
      <c r="C12" s="47" t="str">
        <f t="shared" si="0"/>
        <v>יום ב</v>
      </c>
      <c r="D12" s="92">
        <f t="shared" si="3"/>
        <v>0.3541666666666667</v>
      </c>
      <c r="E12" s="79"/>
      <c r="F12" s="79"/>
      <c r="G12" s="39">
        <f t="shared" si="1"/>
        <v>0</v>
      </c>
      <c r="H12" s="7"/>
      <c r="I12" s="7"/>
      <c r="J12" s="7"/>
      <c r="K12" s="7"/>
      <c r="L12" s="7"/>
      <c r="M12" s="7"/>
      <c r="N12" s="7"/>
      <c r="O12" s="7"/>
      <c r="P12" s="7"/>
      <c r="Q12" s="7"/>
      <c r="R12" s="7"/>
      <c r="S12" s="42">
        <f t="shared" si="4"/>
        <v>0.000101</v>
      </c>
      <c r="T12" s="42">
        <f t="shared" si="5"/>
        <v>0</v>
      </c>
      <c r="U12" s="43">
        <f t="shared" si="6"/>
      </c>
      <c r="V12" s="8"/>
      <c r="W12" s="9">
        <f t="shared" si="7"/>
      </c>
    </row>
    <row r="13" spans="1:23" s="10" customFormat="1" ht="14.25" customHeight="1">
      <c r="A13" s="6"/>
      <c r="B13" s="46">
        <f t="shared" si="2"/>
        <v>42955</v>
      </c>
      <c r="C13" s="47" t="str">
        <f t="shared" si="0"/>
        <v>יום ג</v>
      </c>
      <c r="D13" s="92">
        <f t="shared" si="3"/>
        <v>0.3541666666666667</v>
      </c>
      <c r="E13" s="79"/>
      <c r="F13" s="79"/>
      <c r="G13" s="39">
        <f t="shared" si="1"/>
        <v>0</v>
      </c>
      <c r="H13" s="7"/>
      <c r="I13" s="7"/>
      <c r="J13" s="7"/>
      <c r="K13" s="7"/>
      <c r="L13" s="7"/>
      <c r="M13" s="7"/>
      <c r="N13" s="7"/>
      <c r="O13" s="7"/>
      <c r="P13" s="7"/>
      <c r="Q13" s="7"/>
      <c r="R13" s="7"/>
      <c r="S13" s="42">
        <f t="shared" si="4"/>
        <v>0.000101</v>
      </c>
      <c r="T13" s="42">
        <f t="shared" si="5"/>
        <v>0</v>
      </c>
      <c r="U13" s="43">
        <f t="shared" si="6"/>
      </c>
      <c r="V13" s="8"/>
      <c r="W13" s="9">
        <f t="shared" si="7"/>
      </c>
    </row>
    <row r="14" spans="1:23" s="10" customFormat="1" ht="14.25" customHeight="1">
      <c r="A14" s="6"/>
      <c r="B14" s="46">
        <f t="shared" si="2"/>
        <v>42956</v>
      </c>
      <c r="C14" s="47" t="str">
        <f t="shared" si="0"/>
        <v>יום ד</v>
      </c>
      <c r="D14" s="92">
        <f t="shared" si="3"/>
        <v>0.3541666666666667</v>
      </c>
      <c r="E14" s="79"/>
      <c r="F14" s="79"/>
      <c r="G14" s="39">
        <f t="shared" si="1"/>
        <v>0</v>
      </c>
      <c r="H14" s="7"/>
      <c r="I14" s="7"/>
      <c r="J14" s="7"/>
      <c r="K14" s="7"/>
      <c r="L14" s="7"/>
      <c r="M14" s="7"/>
      <c r="N14" s="7"/>
      <c r="O14" s="7"/>
      <c r="P14" s="7"/>
      <c r="Q14" s="7"/>
      <c r="R14" s="7"/>
      <c r="S14" s="42">
        <f t="shared" si="4"/>
        <v>0.000101</v>
      </c>
      <c r="T14" s="42">
        <f t="shared" si="5"/>
        <v>0</v>
      </c>
      <c r="U14" s="43">
        <f t="shared" si="6"/>
      </c>
      <c r="V14" s="8"/>
      <c r="W14" s="9">
        <f t="shared" si="7"/>
      </c>
    </row>
    <row r="15" spans="1:23" s="10" customFormat="1" ht="14.25" customHeight="1">
      <c r="A15" s="6"/>
      <c r="B15" s="46">
        <f t="shared" si="2"/>
        <v>42957</v>
      </c>
      <c r="C15" s="47" t="str">
        <f t="shared" si="0"/>
        <v>יום ה</v>
      </c>
      <c r="D15" s="92">
        <f t="shared" si="3"/>
        <v>0.3541666666666667</v>
      </c>
      <c r="E15" s="79"/>
      <c r="F15" s="79"/>
      <c r="G15" s="39">
        <f t="shared" si="1"/>
        <v>0</v>
      </c>
      <c r="H15" s="7"/>
      <c r="I15" s="7"/>
      <c r="J15" s="7"/>
      <c r="K15" s="7"/>
      <c r="L15" s="7"/>
      <c r="M15" s="7"/>
      <c r="N15" s="7"/>
      <c r="O15" s="7"/>
      <c r="P15" s="7"/>
      <c r="Q15" s="7"/>
      <c r="R15" s="7"/>
      <c r="S15" s="42">
        <f t="shared" si="4"/>
        <v>0.000101</v>
      </c>
      <c r="T15" s="42">
        <f t="shared" si="5"/>
        <v>0</v>
      </c>
      <c r="U15" s="43">
        <f t="shared" si="6"/>
      </c>
      <c r="V15" s="8"/>
      <c r="W15" s="9">
        <f t="shared" si="7"/>
      </c>
    </row>
    <row r="16" spans="1:23" s="10" customFormat="1" ht="14.25" customHeight="1">
      <c r="A16" s="6"/>
      <c r="B16" s="46">
        <f t="shared" si="2"/>
        <v>42958</v>
      </c>
      <c r="C16" s="47" t="str">
        <f t="shared" si="0"/>
        <v>יום ו</v>
      </c>
      <c r="D16" s="92">
        <f t="shared" si="3"/>
        <v>0</v>
      </c>
      <c r="E16" s="79"/>
      <c r="F16" s="79"/>
      <c r="G16" s="39">
        <f t="shared" si="1"/>
        <v>0</v>
      </c>
      <c r="H16" s="7"/>
      <c r="I16" s="7"/>
      <c r="J16" s="7"/>
      <c r="K16" s="7"/>
      <c r="L16" s="7"/>
      <c r="M16" s="7"/>
      <c r="N16" s="7"/>
      <c r="O16" s="7"/>
      <c r="P16" s="7"/>
      <c r="Q16" s="7"/>
      <c r="R16" s="7"/>
      <c r="S16" s="42">
        <f t="shared" si="4"/>
        <v>0.000101</v>
      </c>
      <c r="T16" s="42">
        <f t="shared" si="5"/>
        <v>0</v>
      </c>
      <c r="U16" s="43">
        <f t="shared" si="6"/>
      </c>
      <c r="V16" s="8"/>
      <c r="W16" s="9">
        <f t="shared" si="7"/>
      </c>
    </row>
    <row r="17" spans="1:23" s="10" customFormat="1" ht="14.25" customHeight="1">
      <c r="A17" s="6"/>
      <c r="B17" s="46">
        <f t="shared" si="2"/>
        <v>42959</v>
      </c>
      <c r="C17" s="47" t="str">
        <f t="shared" si="0"/>
        <v>שבת</v>
      </c>
      <c r="D17" s="92">
        <f t="shared" si="3"/>
        <v>0</v>
      </c>
      <c r="E17" s="79"/>
      <c r="F17" s="79"/>
      <c r="G17" s="39">
        <f t="shared" si="1"/>
        <v>0</v>
      </c>
      <c r="H17" s="7"/>
      <c r="I17" s="7"/>
      <c r="J17" s="7"/>
      <c r="K17" s="7"/>
      <c r="L17" s="7"/>
      <c r="M17" s="7"/>
      <c r="N17" s="7"/>
      <c r="O17" s="7"/>
      <c r="P17" s="7"/>
      <c r="Q17" s="7"/>
      <c r="R17" s="7"/>
      <c r="S17" s="42">
        <f t="shared" si="4"/>
        <v>0.000101</v>
      </c>
      <c r="T17" s="42">
        <f t="shared" si="5"/>
        <v>0</v>
      </c>
      <c r="U17" s="43">
        <f t="shared" si="6"/>
      </c>
      <c r="V17" s="8"/>
      <c r="W17" s="9">
        <f t="shared" si="7"/>
      </c>
    </row>
    <row r="18" spans="1:23" s="10" customFormat="1" ht="14.25" customHeight="1">
      <c r="A18" s="6"/>
      <c r="B18" s="46">
        <f t="shared" si="2"/>
        <v>42960</v>
      </c>
      <c r="C18" s="47" t="str">
        <f t="shared" si="0"/>
        <v>יום א</v>
      </c>
      <c r="D18" s="92">
        <f t="shared" si="3"/>
        <v>0.3541666666666667</v>
      </c>
      <c r="E18" s="79"/>
      <c r="F18" s="79"/>
      <c r="G18" s="39">
        <f t="shared" si="1"/>
        <v>0</v>
      </c>
      <c r="H18" s="7"/>
      <c r="I18" s="7"/>
      <c r="J18" s="7"/>
      <c r="K18" s="7"/>
      <c r="L18" s="7"/>
      <c r="M18" s="7"/>
      <c r="N18" s="7"/>
      <c r="O18" s="7"/>
      <c r="P18" s="7"/>
      <c r="Q18" s="7"/>
      <c r="R18" s="7"/>
      <c r="S18" s="42">
        <f t="shared" si="4"/>
        <v>0.000101</v>
      </c>
      <c r="T18" s="42">
        <f t="shared" si="5"/>
        <v>0</v>
      </c>
      <c r="U18" s="43">
        <f t="shared" si="6"/>
      </c>
      <c r="V18" s="8"/>
      <c r="W18" s="9">
        <f t="shared" si="7"/>
      </c>
    </row>
    <row r="19" spans="1:23" s="10" customFormat="1" ht="14.25" customHeight="1">
      <c r="A19" s="6"/>
      <c r="B19" s="46">
        <f t="shared" si="2"/>
        <v>42961</v>
      </c>
      <c r="C19" s="47" t="str">
        <f t="shared" si="0"/>
        <v>יום ב</v>
      </c>
      <c r="D19" s="92">
        <f t="shared" si="3"/>
        <v>0.3541666666666667</v>
      </c>
      <c r="E19" s="79"/>
      <c r="F19" s="79"/>
      <c r="G19" s="39">
        <f t="shared" si="1"/>
        <v>0</v>
      </c>
      <c r="H19" s="7"/>
      <c r="I19" s="7"/>
      <c r="J19" s="7"/>
      <c r="K19" s="7"/>
      <c r="L19" s="7"/>
      <c r="M19" s="7"/>
      <c r="N19" s="7"/>
      <c r="O19" s="7"/>
      <c r="P19" s="7"/>
      <c r="Q19" s="7"/>
      <c r="R19" s="7"/>
      <c r="S19" s="42">
        <f t="shared" si="4"/>
        <v>0.000101</v>
      </c>
      <c r="T19" s="42">
        <f t="shared" si="5"/>
        <v>0</v>
      </c>
      <c r="U19" s="43">
        <f t="shared" si="6"/>
      </c>
      <c r="V19" s="8"/>
      <c r="W19" s="9">
        <f t="shared" si="7"/>
      </c>
    </row>
    <row r="20" spans="1:23" s="10" customFormat="1" ht="14.25" customHeight="1">
      <c r="A20" s="6"/>
      <c r="B20" s="46">
        <f t="shared" si="2"/>
        <v>42962</v>
      </c>
      <c r="C20" s="47" t="str">
        <f t="shared" si="0"/>
        <v>יום ג</v>
      </c>
      <c r="D20" s="92">
        <f t="shared" si="3"/>
        <v>0.3541666666666667</v>
      </c>
      <c r="E20" s="79"/>
      <c r="F20" s="79"/>
      <c r="G20" s="39">
        <f t="shared" si="1"/>
        <v>0</v>
      </c>
      <c r="H20" s="7"/>
      <c r="I20" s="7"/>
      <c r="J20" s="7"/>
      <c r="K20" s="7"/>
      <c r="L20" s="7"/>
      <c r="M20" s="7"/>
      <c r="N20" s="7"/>
      <c r="O20" s="7"/>
      <c r="P20" s="7"/>
      <c r="Q20" s="7"/>
      <c r="R20" s="7"/>
      <c r="S20" s="42">
        <f t="shared" si="4"/>
        <v>0.000101</v>
      </c>
      <c r="T20" s="42">
        <f t="shared" si="5"/>
        <v>0</v>
      </c>
      <c r="U20" s="43">
        <f t="shared" si="6"/>
      </c>
      <c r="V20" s="8"/>
      <c r="W20" s="9">
        <f t="shared" si="7"/>
      </c>
    </row>
    <row r="21" spans="1:27" s="10" customFormat="1" ht="14.25" customHeight="1">
      <c r="A21" s="6"/>
      <c r="B21" s="46">
        <f t="shared" si="2"/>
        <v>42963</v>
      </c>
      <c r="C21" s="47" t="str">
        <f t="shared" si="0"/>
        <v>יום ד</v>
      </c>
      <c r="D21" s="92">
        <f t="shared" si="3"/>
        <v>0.3541666666666667</v>
      </c>
      <c r="E21" s="79"/>
      <c r="F21" s="79"/>
      <c r="G21" s="39">
        <f t="shared" si="1"/>
        <v>0</v>
      </c>
      <c r="H21" s="7"/>
      <c r="I21" s="7"/>
      <c r="J21" s="7"/>
      <c r="K21" s="7"/>
      <c r="L21" s="7"/>
      <c r="M21" s="7"/>
      <c r="N21" s="7"/>
      <c r="O21" s="7"/>
      <c r="P21" s="7"/>
      <c r="Q21" s="7"/>
      <c r="R21" s="7"/>
      <c r="S21" s="42">
        <f t="shared" si="4"/>
        <v>0.000101</v>
      </c>
      <c r="T21" s="42">
        <f t="shared" si="5"/>
        <v>0</v>
      </c>
      <c r="U21" s="43">
        <f t="shared" si="6"/>
      </c>
      <c r="V21" s="8"/>
      <c r="W21" s="9">
        <f t="shared" si="7"/>
      </c>
      <c r="AA21" s="13"/>
    </row>
    <row r="22" spans="1:23" s="10" customFormat="1" ht="14.25" customHeight="1">
      <c r="A22" s="6"/>
      <c r="B22" s="46">
        <f t="shared" si="2"/>
        <v>42964</v>
      </c>
      <c r="C22" s="47" t="str">
        <f t="shared" si="0"/>
        <v>יום ה</v>
      </c>
      <c r="D22" s="92">
        <f t="shared" si="3"/>
        <v>0.3541666666666667</v>
      </c>
      <c r="E22" s="79"/>
      <c r="F22" s="79"/>
      <c r="G22" s="39">
        <f t="shared" si="1"/>
        <v>0</v>
      </c>
      <c r="H22" s="7"/>
      <c r="I22" s="7"/>
      <c r="J22" s="7"/>
      <c r="K22" s="7"/>
      <c r="L22" s="7"/>
      <c r="M22" s="7"/>
      <c r="N22" s="7"/>
      <c r="O22" s="7"/>
      <c r="P22" s="7"/>
      <c r="Q22" s="7"/>
      <c r="R22" s="7"/>
      <c r="S22" s="42">
        <f t="shared" si="4"/>
        <v>0.000101</v>
      </c>
      <c r="T22" s="42">
        <f t="shared" si="5"/>
        <v>0</v>
      </c>
      <c r="U22" s="43">
        <f t="shared" si="6"/>
      </c>
      <c r="V22" s="8"/>
      <c r="W22" s="9">
        <f t="shared" si="7"/>
      </c>
    </row>
    <row r="23" spans="1:23" s="10" customFormat="1" ht="14.25" customHeight="1">
      <c r="A23" s="6"/>
      <c r="B23" s="46">
        <f t="shared" si="2"/>
        <v>42965</v>
      </c>
      <c r="C23" s="47" t="str">
        <f t="shared" si="0"/>
        <v>יום ו</v>
      </c>
      <c r="D23" s="92">
        <f t="shared" si="3"/>
        <v>0</v>
      </c>
      <c r="E23" s="79"/>
      <c r="F23" s="79"/>
      <c r="G23" s="39">
        <f t="shared" si="1"/>
        <v>0</v>
      </c>
      <c r="H23" s="7"/>
      <c r="I23" s="7"/>
      <c r="J23" s="7"/>
      <c r="K23" s="7"/>
      <c r="L23" s="7"/>
      <c r="M23" s="7"/>
      <c r="N23" s="7"/>
      <c r="O23" s="7"/>
      <c r="P23" s="7"/>
      <c r="Q23" s="7"/>
      <c r="R23" s="7"/>
      <c r="S23" s="42">
        <f t="shared" si="4"/>
        <v>0.000101</v>
      </c>
      <c r="T23" s="42">
        <f t="shared" si="5"/>
        <v>0</v>
      </c>
      <c r="U23" s="43">
        <f t="shared" si="6"/>
      </c>
      <c r="V23" s="8"/>
      <c r="W23" s="9">
        <f t="shared" si="7"/>
      </c>
    </row>
    <row r="24" spans="1:23" s="10" customFormat="1" ht="14.25" customHeight="1">
      <c r="A24" s="6"/>
      <c r="B24" s="46">
        <f t="shared" si="2"/>
        <v>42966</v>
      </c>
      <c r="C24" s="47" t="str">
        <f t="shared" si="0"/>
        <v>שבת</v>
      </c>
      <c r="D24" s="92">
        <f t="shared" si="3"/>
        <v>0</v>
      </c>
      <c r="E24" s="79"/>
      <c r="F24" s="79"/>
      <c r="G24" s="39">
        <f t="shared" si="1"/>
        <v>0</v>
      </c>
      <c r="H24" s="7"/>
      <c r="I24" s="7"/>
      <c r="J24" s="7"/>
      <c r="K24" s="7"/>
      <c r="L24" s="7"/>
      <c r="M24" s="7"/>
      <c r="N24" s="7"/>
      <c r="O24" s="7"/>
      <c r="P24" s="7"/>
      <c r="Q24" s="7"/>
      <c r="R24" s="7"/>
      <c r="S24" s="42">
        <f t="shared" si="4"/>
        <v>0.000101</v>
      </c>
      <c r="T24" s="42">
        <f t="shared" si="5"/>
        <v>0</v>
      </c>
      <c r="U24" s="43">
        <f t="shared" si="6"/>
      </c>
      <c r="V24" s="8"/>
      <c r="W24" s="9">
        <f t="shared" si="7"/>
      </c>
    </row>
    <row r="25" spans="1:23" s="10" customFormat="1" ht="14.25" customHeight="1">
      <c r="A25" s="6"/>
      <c r="B25" s="46">
        <f t="shared" si="2"/>
        <v>42967</v>
      </c>
      <c r="C25" s="47" t="str">
        <f t="shared" si="0"/>
        <v>יום א</v>
      </c>
      <c r="D25" s="92">
        <f t="shared" si="3"/>
        <v>0.3541666666666667</v>
      </c>
      <c r="E25" s="79"/>
      <c r="F25" s="79"/>
      <c r="G25" s="39">
        <f t="shared" si="1"/>
        <v>0</v>
      </c>
      <c r="H25" s="7"/>
      <c r="I25" s="7"/>
      <c r="J25" s="7"/>
      <c r="K25" s="7"/>
      <c r="L25" s="7"/>
      <c r="M25" s="7"/>
      <c r="N25" s="7"/>
      <c r="O25" s="7"/>
      <c r="P25" s="7"/>
      <c r="Q25" s="7"/>
      <c r="R25" s="7"/>
      <c r="S25" s="42">
        <f t="shared" si="4"/>
        <v>0.000101</v>
      </c>
      <c r="T25" s="42">
        <f t="shared" si="5"/>
        <v>0</v>
      </c>
      <c r="U25" s="43">
        <f t="shared" si="6"/>
      </c>
      <c r="V25" s="8"/>
      <c r="W25" s="9">
        <f t="shared" si="7"/>
      </c>
    </row>
    <row r="26" spans="1:23" s="10" customFormat="1" ht="14.25" customHeight="1">
      <c r="A26" s="6"/>
      <c r="B26" s="46">
        <f t="shared" si="2"/>
        <v>42968</v>
      </c>
      <c r="C26" s="47" t="str">
        <f t="shared" si="0"/>
        <v>יום ב</v>
      </c>
      <c r="D26" s="92">
        <f t="shared" si="3"/>
        <v>0.3541666666666667</v>
      </c>
      <c r="E26" s="79"/>
      <c r="F26" s="79"/>
      <c r="G26" s="39">
        <f t="shared" si="1"/>
        <v>0</v>
      </c>
      <c r="H26" s="7"/>
      <c r="I26" s="7"/>
      <c r="J26" s="7"/>
      <c r="K26" s="7"/>
      <c r="L26" s="7"/>
      <c r="M26" s="7"/>
      <c r="N26" s="7"/>
      <c r="O26" s="7"/>
      <c r="P26" s="7"/>
      <c r="Q26" s="7"/>
      <c r="R26" s="7"/>
      <c r="S26" s="42">
        <f t="shared" si="4"/>
        <v>0.000101</v>
      </c>
      <c r="T26" s="42">
        <f t="shared" si="5"/>
        <v>0</v>
      </c>
      <c r="U26" s="43">
        <f t="shared" si="6"/>
      </c>
      <c r="V26" s="8"/>
      <c r="W26" s="9">
        <f t="shared" si="7"/>
      </c>
    </row>
    <row r="27" spans="1:23" s="10" customFormat="1" ht="14.25" customHeight="1">
      <c r="A27" s="6"/>
      <c r="B27" s="46">
        <f t="shared" si="2"/>
        <v>42969</v>
      </c>
      <c r="C27" s="47" t="str">
        <f t="shared" si="0"/>
        <v>יום ג</v>
      </c>
      <c r="D27" s="92">
        <f t="shared" si="3"/>
        <v>0.3541666666666667</v>
      </c>
      <c r="E27" s="79"/>
      <c r="F27" s="79"/>
      <c r="G27" s="39">
        <f t="shared" si="1"/>
        <v>0</v>
      </c>
      <c r="H27" s="7"/>
      <c r="I27" s="7"/>
      <c r="J27" s="7"/>
      <c r="K27" s="7"/>
      <c r="L27" s="7"/>
      <c r="M27" s="7"/>
      <c r="N27" s="7"/>
      <c r="O27" s="7"/>
      <c r="P27" s="7"/>
      <c r="Q27" s="7"/>
      <c r="R27" s="7"/>
      <c r="S27" s="42">
        <f t="shared" si="4"/>
        <v>0.000101</v>
      </c>
      <c r="T27" s="42">
        <f t="shared" si="5"/>
        <v>0</v>
      </c>
      <c r="U27" s="43">
        <f t="shared" si="6"/>
      </c>
      <c r="V27" s="8"/>
      <c r="W27" s="9">
        <f t="shared" si="7"/>
      </c>
    </row>
    <row r="28" spans="1:23" s="10" customFormat="1" ht="14.25" customHeight="1">
      <c r="A28" s="6"/>
      <c r="B28" s="46">
        <f t="shared" si="2"/>
        <v>42970</v>
      </c>
      <c r="C28" s="47" t="str">
        <f t="shared" si="0"/>
        <v>יום ד</v>
      </c>
      <c r="D28" s="92">
        <f t="shared" si="3"/>
        <v>0.3541666666666667</v>
      </c>
      <c r="E28" s="79"/>
      <c r="F28" s="79"/>
      <c r="G28" s="39">
        <f t="shared" si="1"/>
        <v>0</v>
      </c>
      <c r="H28" s="7"/>
      <c r="I28" s="7"/>
      <c r="J28" s="7"/>
      <c r="K28" s="7"/>
      <c r="L28" s="7"/>
      <c r="M28" s="7"/>
      <c r="N28" s="7"/>
      <c r="O28" s="7"/>
      <c r="P28" s="7"/>
      <c r="Q28" s="7"/>
      <c r="R28" s="7"/>
      <c r="S28" s="42">
        <f t="shared" si="4"/>
        <v>0.000101</v>
      </c>
      <c r="T28" s="42">
        <f t="shared" si="5"/>
        <v>0</v>
      </c>
      <c r="U28" s="43">
        <f t="shared" si="6"/>
      </c>
      <c r="V28" s="8"/>
      <c r="W28" s="9">
        <f t="shared" si="7"/>
      </c>
    </row>
    <row r="29" spans="1:23" s="10" customFormat="1" ht="14.25" customHeight="1">
      <c r="A29" s="6"/>
      <c r="B29" s="46">
        <f t="shared" si="2"/>
        <v>42971</v>
      </c>
      <c r="C29" s="47" t="str">
        <f t="shared" si="0"/>
        <v>יום ה</v>
      </c>
      <c r="D29" s="92">
        <f t="shared" si="3"/>
        <v>0.3541666666666667</v>
      </c>
      <c r="E29" s="79"/>
      <c r="F29" s="79"/>
      <c r="G29" s="39">
        <f t="shared" si="1"/>
        <v>0</v>
      </c>
      <c r="H29" s="7"/>
      <c r="I29" s="7"/>
      <c r="J29" s="7"/>
      <c r="K29" s="7"/>
      <c r="L29" s="7"/>
      <c r="M29" s="7"/>
      <c r="N29" s="7"/>
      <c r="O29" s="7"/>
      <c r="P29" s="7"/>
      <c r="Q29" s="7"/>
      <c r="R29" s="7"/>
      <c r="S29" s="42">
        <f t="shared" si="4"/>
        <v>0.000101</v>
      </c>
      <c r="T29" s="42">
        <f t="shared" si="5"/>
        <v>0</v>
      </c>
      <c r="U29" s="43">
        <f t="shared" si="6"/>
      </c>
      <c r="V29" s="8"/>
      <c r="W29" s="9">
        <f t="shared" si="7"/>
      </c>
    </row>
    <row r="30" spans="1:23" s="10" customFormat="1" ht="14.25" customHeight="1">
      <c r="A30" s="6"/>
      <c r="B30" s="46">
        <f t="shared" si="2"/>
        <v>42972</v>
      </c>
      <c r="C30" s="47" t="str">
        <f t="shared" si="0"/>
        <v>יום ו</v>
      </c>
      <c r="D30" s="92">
        <f t="shared" si="3"/>
        <v>0</v>
      </c>
      <c r="E30" s="79"/>
      <c r="F30" s="79"/>
      <c r="G30" s="39">
        <f t="shared" si="1"/>
        <v>0</v>
      </c>
      <c r="H30" s="7"/>
      <c r="I30" s="7"/>
      <c r="J30" s="7"/>
      <c r="K30" s="7"/>
      <c r="L30" s="7"/>
      <c r="M30" s="7"/>
      <c r="N30" s="7"/>
      <c r="O30" s="7"/>
      <c r="P30" s="7"/>
      <c r="Q30" s="7"/>
      <c r="R30" s="7"/>
      <c r="S30" s="42">
        <f t="shared" si="4"/>
        <v>0.000101</v>
      </c>
      <c r="T30" s="42">
        <f t="shared" si="5"/>
        <v>0</v>
      </c>
      <c r="U30" s="43">
        <f t="shared" si="6"/>
      </c>
      <c r="V30" s="8"/>
      <c r="W30" s="9">
        <f t="shared" si="7"/>
      </c>
    </row>
    <row r="31" spans="1:23" s="10" customFormat="1" ht="14.25" customHeight="1">
      <c r="A31" s="6"/>
      <c r="B31" s="46">
        <f t="shared" si="2"/>
        <v>42973</v>
      </c>
      <c r="C31" s="47" t="str">
        <f t="shared" si="0"/>
        <v>שבת</v>
      </c>
      <c r="D31" s="92">
        <f t="shared" si="3"/>
        <v>0</v>
      </c>
      <c r="E31" s="79"/>
      <c r="F31" s="79"/>
      <c r="G31" s="39">
        <f t="shared" si="1"/>
        <v>0</v>
      </c>
      <c r="H31" s="7"/>
      <c r="I31" s="7"/>
      <c r="J31" s="7"/>
      <c r="K31" s="7"/>
      <c r="L31" s="7"/>
      <c r="M31" s="7"/>
      <c r="N31" s="7"/>
      <c r="O31" s="7"/>
      <c r="P31" s="7"/>
      <c r="Q31" s="7"/>
      <c r="R31" s="7"/>
      <c r="S31" s="42">
        <f t="shared" si="4"/>
        <v>0.000101</v>
      </c>
      <c r="T31" s="42">
        <f t="shared" si="5"/>
        <v>0</v>
      </c>
      <c r="U31" s="43">
        <f t="shared" si="6"/>
      </c>
      <c r="V31" s="8"/>
      <c r="W31" s="9">
        <f t="shared" si="7"/>
      </c>
    </row>
    <row r="32" spans="1:23" s="10" customFormat="1" ht="14.25" customHeight="1">
      <c r="A32" s="6"/>
      <c r="B32" s="46">
        <f t="shared" si="2"/>
        <v>42974</v>
      </c>
      <c r="C32" s="47" t="str">
        <f t="shared" si="0"/>
        <v>יום א</v>
      </c>
      <c r="D32" s="92">
        <f t="shared" si="3"/>
        <v>0.3541666666666667</v>
      </c>
      <c r="E32" s="79"/>
      <c r="F32" s="79"/>
      <c r="G32" s="39">
        <f t="shared" si="1"/>
        <v>0</v>
      </c>
      <c r="H32" s="7"/>
      <c r="I32" s="7"/>
      <c r="J32" s="7"/>
      <c r="K32" s="7"/>
      <c r="L32" s="7"/>
      <c r="M32" s="7"/>
      <c r="N32" s="7"/>
      <c r="O32" s="7"/>
      <c r="P32" s="7"/>
      <c r="Q32" s="7"/>
      <c r="R32" s="7"/>
      <c r="S32" s="42">
        <f t="shared" si="4"/>
        <v>0.000101</v>
      </c>
      <c r="T32" s="42">
        <f t="shared" si="5"/>
        <v>0</v>
      </c>
      <c r="U32" s="43">
        <f t="shared" si="6"/>
      </c>
      <c r="V32" s="8"/>
      <c r="W32" s="9">
        <f t="shared" si="7"/>
      </c>
    </row>
    <row r="33" spans="1:23" s="10" customFormat="1" ht="14.25" customHeight="1">
      <c r="A33" s="6"/>
      <c r="B33" s="46">
        <f t="shared" si="2"/>
        <v>42975</v>
      </c>
      <c r="C33" s="47" t="str">
        <f t="shared" si="0"/>
        <v>יום ב</v>
      </c>
      <c r="D33" s="92">
        <f t="shared" si="3"/>
        <v>0.3541666666666667</v>
      </c>
      <c r="E33" s="79"/>
      <c r="F33" s="79"/>
      <c r="G33" s="39">
        <f>IF(((TEXT($B$2,"mm"))-(TEXT(B33,"mm"))=0),IF(E33=0,0,(F33-E33)))</f>
        <v>0</v>
      </c>
      <c r="H33" s="7"/>
      <c r="I33" s="7"/>
      <c r="J33" s="7"/>
      <c r="K33" s="7"/>
      <c r="L33" s="7"/>
      <c r="M33" s="7"/>
      <c r="N33" s="7"/>
      <c r="O33" s="7"/>
      <c r="P33" s="7"/>
      <c r="Q33" s="7"/>
      <c r="R33" s="7"/>
      <c r="S33" s="42">
        <f t="shared" si="4"/>
        <v>0.000101</v>
      </c>
      <c r="T33" s="42">
        <f t="shared" si="5"/>
        <v>0</v>
      </c>
      <c r="U33" s="43">
        <f t="shared" si="6"/>
      </c>
      <c r="V33" s="8"/>
      <c r="W33" s="9">
        <f t="shared" si="7"/>
      </c>
    </row>
    <row r="34" spans="1:23" s="10" customFormat="1" ht="14.25" customHeight="1">
      <c r="A34" s="6"/>
      <c r="B34" s="46">
        <f t="shared" si="2"/>
        <v>42976</v>
      </c>
      <c r="C34" s="47" t="str">
        <f t="shared" si="0"/>
        <v>יום ג</v>
      </c>
      <c r="D34" s="92">
        <f t="shared" si="3"/>
        <v>0.3541666666666667</v>
      </c>
      <c r="E34" s="79"/>
      <c r="F34" s="79"/>
      <c r="G34" s="39">
        <f>IF(((TEXT($B$2,"mm"))-(TEXT(B34,"mm"))=0),IF(E34=0,0,(F34-E34)))</f>
        <v>0</v>
      </c>
      <c r="H34" s="7"/>
      <c r="I34" s="7"/>
      <c r="J34" s="7"/>
      <c r="K34" s="7"/>
      <c r="L34" s="7"/>
      <c r="M34" s="7"/>
      <c r="N34" s="7"/>
      <c r="O34" s="7"/>
      <c r="P34" s="7"/>
      <c r="Q34" s="7"/>
      <c r="R34" s="7"/>
      <c r="S34" s="42">
        <f t="shared" si="4"/>
        <v>0.000101</v>
      </c>
      <c r="T34" s="42">
        <f>IF(((TEXT($B$2,"mm"))-(TEXT(B34,"mm"))=0),T33+(SUM(H34:R34)),T33)</f>
        <v>0</v>
      </c>
      <c r="U34" s="43">
        <f>IF(((TEXT($B$2,"mm"))-(TEXT(B34,"mm"))=0),IF(COUNTA(H34:R34,E34:F34)&gt;0,1,""),"")</f>
      </c>
      <c r="V34" s="8"/>
      <c r="W34" s="9">
        <f t="shared" si="7"/>
      </c>
    </row>
    <row r="35" spans="1:23" s="10" customFormat="1" ht="14.25" customHeight="1">
      <c r="A35" s="6"/>
      <c r="B35" s="46">
        <f t="shared" si="2"/>
        <v>42977</v>
      </c>
      <c r="C35" s="47" t="str">
        <f t="shared" si="0"/>
        <v>יום ד</v>
      </c>
      <c r="D35" s="92">
        <f t="shared" si="3"/>
        <v>0.3541666666666667</v>
      </c>
      <c r="E35" s="79"/>
      <c r="F35" s="79"/>
      <c r="G35" s="39">
        <f t="shared" si="1"/>
        <v>0</v>
      </c>
      <c r="H35" s="7"/>
      <c r="I35" s="7"/>
      <c r="J35" s="7"/>
      <c r="K35" s="7"/>
      <c r="L35" s="7"/>
      <c r="M35" s="7"/>
      <c r="N35" s="7"/>
      <c r="O35" s="7"/>
      <c r="P35" s="7"/>
      <c r="Q35" s="7"/>
      <c r="R35" s="7"/>
      <c r="S35" s="42">
        <f t="shared" si="4"/>
        <v>0.000101</v>
      </c>
      <c r="T35" s="42">
        <f t="shared" si="5"/>
        <v>0</v>
      </c>
      <c r="U35" s="43">
        <f>IF(((TEXT($B$2,"mm"))-(TEXT(B35,"mm"))=0),IF(COUNTA(H35:R35,E35:F35)&gt;0,1,""),"")</f>
      </c>
      <c r="V35" s="8"/>
      <c r="W35" s="9">
        <f t="shared" si="7"/>
      </c>
    </row>
    <row r="36" spans="1:23" s="10" customFormat="1" ht="14.25" customHeight="1" thickBot="1">
      <c r="A36" s="6"/>
      <c r="B36" s="46">
        <f t="shared" si="2"/>
        <v>42978</v>
      </c>
      <c r="C36" s="47" t="str">
        <f t="shared" si="0"/>
        <v>יום ה</v>
      </c>
      <c r="D36" s="92">
        <f t="shared" si="3"/>
        <v>0.3541666666666667</v>
      </c>
      <c r="E36" s="79"/>
      <c r="F36" s="79"/>
      <c r="G36" s="39">
        <f t="shared" si="1"/>
        <v>0</v>
      </c>
      <c r="H36" s="7"/>
      <c r="I36" s="7"/>
      <c r="J36" s="7"/>
      <c r="K36" s="7"/>
      <c r="L36" s="7"/>
      <c r="M36" s="7"/>
      <c r="N36" s="7"/>
      <c r="O36" s="7"/>
      <c r="P36" s="7"/>
      <c r="Q36" s="7"/>
      <c r="R36" s="7"/>
      <c r="S36" s="42">
        <f t="shared" si="4"/>
        <v>0.000101</v>
      </c>
      <c r="T36" s="42">
        <f t="shared" si="5"/>
        <v>0</v>
      </c>
      <c r="U36" s="43">
        <f>IF(((TEXT($B$2,"mm"))-(TEXT(B36,"mm"))=0),IF(COUNTA(H36:R36,E36:F36)&gt;0,1,""),"")</f>
      </c>
      <c r="V36" s="8"/>
      <c r="W36" s="9">
        <f t="shared" si="7"/>
      </c>
    </row>
    <row r="37" spans="1:22" s="26" customFormat="1" ht="24.75" customHeight="1" thickBot="1">
      <c r="A37" s="18"/>
      <c r="B37" s="19"/>
      <c r="C37" s="20"/>
      <c r="D37" s="21">
        <f>SUM(D6:D36)</f>
        <v>8.145833333333336</v>
      </c>
      <c r="E37" s="38"/>
      <c r="F37" s="38"/>
      <c r="G37" s="23">
        <f>SUM(G6:G36)</f>
        <v>0</v>
      </c>
      <c r="H37" s="95">
        <f aca="true" t="shared" si="8" ref="H37:R37">SUM(H6:H36)</f>
        <v>0</v>
      </c>
      <c r="I37" s="23">
        <f t="shared" si="8"/>
        <v>0</v>
      </c>
      <c r="J37" s="23">
        <f t="shared" si="8"/>
        <v>0</v>
      </c>
      <c r="K37" s="23">
        <f t="shared" si="8"/>
        <v>0</v>
      </c>
      <c r="L37" s="23">
        <f t="shared" si="8"/>
        <v>0</v>
      </c>
      <c r="M37" s="23">
        <f t="shared" si="8"/>
        <v>0</v>
      </c>
      <c r="N37" s="21">
        <f t="shared" si="8"/>
        <v>0</v>
      </c>
      <c r="O37" s="24">
        <f t="shared" si="8"/>
        <v>0</v>
      </c>
      <c r="P37" s="23">
        <f t="shared" si="8"/>
        <v>0</v>
      </c>
      <c r="Q37" s="23">
        <f t="shared" si="8"/>
        <v>0</v>
      </c>
      <c r="R37" s="22">
        <f t="shared" si="8"/>
        <v>0</v>
      </c>
      <c r="S37" s="75"/>
      <c r="T37" s="21">
        <f>T36</f>
        <v>0</v>
      </c>
      <c r="U37" s="25">
        <f>SUM(U6:U36)</f>
        <v>0</v>
      </c>
      <c r="V37" s="25">
        <f>COUNTA(V6:V36)</f>
        <v>0</v>
      </c>
    </row>
    <row r="38" spans="1:23" s="26" customFormat="1" ht="24.75" customHeight="1" thickBot="1">
      <c r="A38" s="119" t="s">
        <v>53</v>
      </c>
      <c r="B38" s="120"/>
      <c r="C38" s="120"/>
      <c r="D38" s="120"/>
      <c r="E38" s="120"/>
      <c r="F38" s="121"/>
      <c r="G38" s="83"/>
      <c r="H38" s="94">
        <f>H37/(MAX(D37,T37))</f>
        <v>0</v>
      </c>
      <c r="I38" s="94">
        <f>I37/(MAX(D37,T37))</f>
        <v>0</v>
      </c>
      <c r="J38" s="94">
        <f>J37/(MAX(D37,T37))</f>
        <v>0</v>
      </c>
      <c r="K38" s="94">
        <f>K37/(MAX(D37,T37))</f>
        <v>0</v>
      </c>
      <c r="L38" s="94">
        <f>L37/(MAX(D37,T37))</f>
        <v>0</v>
      </c>
      <c r="M38" s="94">
        <f>M37/(MAX(D37,T37))</f>
        <v>0</v>
      </c>
      <c r="N38" s="94">
        <f>N37/(MAX(D37,T37))</f>
        <v>0</v>
      </c>
      <c r="O38" s="87"/>
      <c r="P38" s="87"/>
      <c r="Q38" s="87"/>
      <c r="R38" s="87"/>
      <c r="S38" s="87"/>
      <c r="T38" s="87"/>
      <c r="U38" s="87"/>
      <c r="V38" s="87"/>
      <c r="W38" s="87"/>
    </row>
    <row r="39" spans="1:23" s="26" customFormat="1" ht="24.75" customHeight="1" thickBot="1">
      <c r="A39" s="84" t="s">
        <v>56</v>
      </c>
      <c r="B39" s="88"/>
      <c r="C39" s="84"/>
      <c r="D39" s="84"/>
      <c r="E39" s="84"/>
      <c r="F39" s="89">
        <f>(MAX(D37,T37))</f>
        <v>8.145833333333336</v>
      </c>
      <c r="G39" s="85"/>
      <c r="H39" s="86"/>
      <c r="I39" s="86"/>
      <c r="J39" s="86"/>
      <c r="K39" s="86"/>
      <c r="L39" s="87"/>
      <c r="M39" s="87"/>
      <c r="N39" s="87"/>
      <c r="O39" s="87"/>
      <c r="P39" s="87"/>
      <c r="Q39" s="87"/>
      <c r="R39" s="87"/>
      <c r="S39" s="87"/>
      <c r="T39" s="87"/>
      <c r="U39" s="87"/>
      <c r="V39" s="87"/>
      <c r="W39" s="87"/>
    </row>
    <row r="40" spans="7:24" s="27" customFormat="1" ht="29.25" customHeight="1" thickBot="1">
      <c r="G40" s="122" t="str">
        <f>IF(G37=(H37+I37+J37+K37+L37+M37+N37),"בדיקה: מלוא שעות העבודה הוקצו למשימות ","אין התאמה בין שעות העבודה לשעות שהוקצו למשימות")</f>
        <v>בדיקה: מלוא שעות העבודה הוקצו למשימות </v>
      </c>
      <c r="H40" s="123"/>
      <c r="I40" s="123"/>
      <c r="J40" s="124"/>
      <c r="K40" s="86"/>
      <c r="L40" s="87"/>
      <c r="S40" s="125" t="s">
        <v>37</v>
      </c>
      <c r="T40" s="126"/>
      <c r="U40" s="127"/>
      <c r="V40" s="68">
        <f>IF(U37=0,0,V37/U37)</f>
        <v>0</v>
      </c>
      <c r="X40" s="28"/>
    </row>
    <row r="41" spans="1:4" s="29" customFormat="1" ht="21" customHeight="1" thickTop="1">
      <c r="A41" s="29" t="s">
        <v>28</v>
      </c>
      <c r="C41" s="30"/>
      <c r="D41" s="30"/>
    </row>
    <row r="42" spans="1:27" s="3" customFormat="1" ht="12">
      <c r="A42" s="9"/>
      <c r="B42" s="9"/>
      <c r="C42" s="31"/>
      <c r="D42" s="31"/>
      <c r="Y42" s="2"/>
      <c r="Z42" s="2"/>
      <c r="AA42" s="2"/>
    </row>
    <row r="43" spans="1:25" s="3" customFormat="1" ht="21" customHeight="1" thickBot="1">
      <c r="A43" s="70" t="s">
        <v>32</v>
      </c>
      <c r="B43" s="32"/>
      <c r="C43" s="102"/>
      <c r="D43" s="102"/>
      <c r="E43" s="102"/>
      <c r="F43" s="113" t="s">
        <v>46</v>
      </c>
      <c r="G43" s="114"/>
      <c r="H43" s="114"/>
      <c r="I43" s="102"/>
      <c r="J43" s="102"/>
      <c r="K43" s="102"/>
      <c r="L43" s="102"/>
      <c r="M43" s="32"/>
      <c r="W43" s="2"/>
      <c r="X43" s="2"/>
      <c r="Y43" s="2"/>
    </row>
    <row r="44" spans="1:25" s="3" customFormat="1" ht="21" customHeight="1" thickBot="1">
      <c r="A44" s="70" t="s">
        <v>44</v>
      </c>
      <c r="B44" s="32"/>
      <c r="C44" s="102"/>
      <c r="D44" s="102"/>
      <c r="E44" s="102"/>
      <c r="F44" s="113" t="s">
        <v>45</v>
      </c>
      <c r="G44" s="114"/>
      <c r="H44" s="114"/>
      <c r="I44" s="102"/>
      <c r="J44" s="102"/>
      <c r="K44" s="102"/>
      <c r="L44" s="102"/>
      <c r="M44" s="32"/>
      <c r="W44" s="2"/>
      <c r="X44" s="2"/>
      <c r="Y44" s="2"/>
    </row>
    <row r="45" spans="1:25" s="3" customFormat="1" ht="21" customHeight="1" thickBot="1">
      <c r="A45" s="70"/>
      <c r="B45" s="32" t="s">
        <v>33</v>
      </c>
      <c r="C45" s="102"/>
      <c r="D45" s="102"/>
      <c r="E45" s="102"/>
      <c r="F45" s="72"/>
      <c r="G45" s="71"/>
      <c r="H45" s="32" t="s">
        <v>33</v>
      </c>
      <c r="I45" s="102"/>
      <c r="J45" s="102"/>
      <c r="K45" s="102"/>
      <c r="L45" s="102"/>
      <c r="M45" s="32"/>
      <c r="N45" s="32"/>
      <c r="O45" s="73"/>
      <c r="P45" s="73"/>
      <c r="Q45" s="73"/>
      <c r="W45" s="2"/>
      <c r="X45" s="2"/>
      <c r="Y45" s="2"/>
    </row>
    <row r="46" spans="1:4" s="3" customFormat="1" ht="12">
      <c r="A46" s="9"/>
      <c r="B46" s="9"/>
      <c r="C46" s="31"/>
      <c r="D46" s="31"/>
    </row>
    <row r="47" spans="1:4" s="3" customFormat="1" ht="12">
      <c r="A47" s="9"/>
      <c r="B47" s="9"/>
      <c r="C47" s="31"/>
      <c r="D47" s="31"/>
    </row>
    <row r="48" spans="1:4" s="3" customFormat="1" ht="27" customHeight="1">
      <c r="A48" s="109" t="s">
        <v>29</v>
      </c>
      <c r="B48" s="110"/>
      <c r="C48" s="111"/>
      <c r="D48" s="64" t="s">
        <v>40</v>
      </c>
    </row>
    <row r="49" spans="1:16" s="3" customFormat="1" ht="26.25" customHeight="1">
      <c r="A49" s="106" t="s">
        <v>39</v>
      </c>
      <c r="B49" s="107"/>
      <c r="C49" s="108"/>
      <c r="D49" s="63">
        <v>1</v>
      </c>
      <c r="E49" s="112" t="s">
        <v>49</v>
      </c>
      <c r="F49" s="112"/>
      <c r="G49" s="112"/>
      <c r="H49" s="112"/>
      <c r="I49" s="67"/>
      <c r="P49" s="69"/>
    </row>
    <row r="50" spans="1:4" s="3" customFormat="1" ht="22.5" customHeight="1">
      <c r="A50" s="106" t="s">
        <v>34</v>
      </c>
      <c r="B50" s="107"/>
      <c r="C50" s="108"/>
      <c r="D50" s="74">
        <v>0.3541666666666667</v>
      </c>
    </row>
    <row r="51" spans="1:16" s="3" customFormat="1" ht="22.5" customHeight="1">
      <c r="A51" s="106" t="s">
        <v>47</v>
      </c>
      <c r="B51" s="107"/>
      <c r="C51" s="108"/>
      <c r="D51" s="7">
        <v>0.1875</v>
      </c>
      <c r="P51" s="69"/>
    </row>
    <row r="52" spans="1:4" s="3" customFormat="1" ht="12">
      <c r="A52" s="33"/>
      <c r="B52" s="9"/>
      <c r="C52" s="31"/>
      <c r="D52" s="31"/>
    </row>
    <row r="53" spans="1:4" s="3" customFormat="1" ht="12">
      <c r="A53" s="33"/>
      <c r="B53" s="9"/>
      <c r="C53" s="31"/>
      <c r="D53" s="31"/>
    </row>
    <row r="54" spans="1:4" s="3" customFormat="1" ht="12">
      <c r="A54" s="33"/>
      <c r="B54" s="9"/>
      <c r="C54" s="31"/>
      <c r="D54" s="31"/>
    </row>
    <row r="55" spans="1:4" s="3" customFormat="1" ht="12">
      <c r="A55" s="33"/>
      <c r="B55" s="9"/>
      <c r="C55" s="31"/>
      <c r="D55" s="31"/>
    </row>
    <row r="56" spans="1:4" s="3" customFormat="1" ht="12">
      <c r="A56" s="33"/>
      <c r="B56" s="9"/>
      <c r="C56" s="31"/>
      <c r="D56" s="31"/>
    </row>
    <row r="57" spans="1:4" s="35" customFormat="1" ht="12">
      <c r="A57" s="33"/>
      <c r="B57" s="96"/>
      <c r="C57" s="97"/>
      <c r="D57" s="97"/>
    </row>
    <row r="58" spans="1:4" s="35" customFormat="1" ht="12">
      <c r="A58" s="34" t="s">
        <v>48</v>
      </c>
      <c r="B58" s="96" t="s">
        <v>48</v>
      </c>
      <c r="C58" s="97"/>
      <c r="D58" s="97">
        <v>2017</v>
      </c>
    </row>
    <row r="59" spans="1:4" s="35" customFormat="1" ht="12">
      <c r="A59" s="34"/>
      <c r="B59" s="96"/>
      <c r="C59" s="97"/>
      <c r="D59" s="97"/>
    </row>
    <row r="60" spans="1:4" s="35" customFormat="1" ht="12">
      <c r="A60" s="34"/>
      <c r="B60" s="96" t="s">
        <v>42</v>
      </c>
      <c r="C60" s="97"/>
      <c r="D60" s="97"/>
    </row>
    <row r="61" spans="1:15" s="35" customFormat="1" ht="12">
      <c r="A61" s="34"/>
      <c r="B61" s="96"/>
      <c r="C61" s="97"/>
      <c r="D61" s="97"/>
      <c r="K61" s="96"/>
      <c r="L61" s="96"/>
      <c r="M61" s="96"/>
      <c r="N61" s="96"/>
      <c r="O61" s="96"/>
    </row>
    <row r="62" spans="1:4" s="96" customFormat="1" ht="12">
      <c r="A62" s="34"/>
      <c r="C62" s="98"/>
      <c r="D62" s="98"/>
    </row>
    <row r="63" spans="1:4" s="96" customFormat="1" ht="12">
      <c r="A63" s="34"/>
      <c r="B63" s="33" t="s">
        <v>3</v>
      </c>
      <c r="C63" s="98"/>
      <c r="D63" s="98"/>
    </row>
    <row r="64" spans="1:4" s="96" customFormat="1" ht="12">
      <c r="A64" s="34"/>
      <c r="B64" s="33" t="s">
        <v>4</v>
      </c>
      <c r="C64" s="98"/>
      <c r="D64" s="98"/>
    </row>
    <row r="65" spans="1:4" s="96" customFormat="1" ht="12">
      <c r="A65" s="34"/>
      <c r="B65" s="33" t="s">
        <v>5</v>
      </c>
      <c r="C65" s="98"/>
      <c r="D65" s="98"/>
    </row>
    <row r="66" spans="1:4" s="96" customFormat="1" ht="12">
      <c r="A66" s="34"/>
      <c r="B66" s="33" t="s">
        <v>6</v>
      </c>
      <c r="C66" s="98"/>
      <c r="D66" s="98"/>
    </row>
    <row r="67" spans="1:4" s="96" customFormat="1" ht="12">
      <c r="A67" s="34"/>
      <c r="B67" s="33" t="s">
        <v>7</v>
      </c>
      <c r="C67" s="98"/>
      <c r="D67" s="98"/>
    </row>
    <row r="68" spans="1:4" s="96" customFormat="1" ht="12">
      <c r="A68" s="34"/>
      <c r="B68" s="33" t="s">
        <v>8</v>
      </c>
      <c r="C68" s="98"/>
      <c r="D68" s="98"/>
    </row>
    <row r="69" spans="1:4" s="96" customFormat="1" ht="12">
      <c r="A69" s="34"/>
      <c r="B69" s="33" t="s">
        <v>9</v>
      </c>
      <c r="C69" s="98"/>
      <c r="D69" s="98"/>
    </row>
    <row r="70" spans="1:4" s="96" customFormat="1" ht="12">
      <c r="A70" s="34"/>
      <c r="B70" s="33" t="s">
        <v>22</v>
      </c>
      <c r="C70" s="98"/>
      <c r="D70" s="98"/>
    </row>
    <row r="71" spans="1:4" s="96" customFormat="1" ht="12">
      <c r="A71" s="34"/>
      <c r="B71" s="33" t="s">
        <v>51</v>
      </c>
      <c r="C71" s="98"/>
      <c r="D71" s="98"/>
    </row>
    <row r="72" spans="1:4" s="96" customFormat="1" ht="12">
      <c r="A72" s="34"/>
      <c r="B72" s="34"/>
      <c r="C72" s="98"/>
      <c r="D72" s="98"/>
    </row>
    <row r="73" spans="1:4" s="96" customFormat="1" ht="12">
      <c r="A73" s="34"/>
      <c r="B73" s="34" t="s">
        <v>27</v>
      </c>
      <c r="C73" s="98"/>
      <c r="D73" s="98"/>
    </row>
    <row r="74" spans="1:4" s="96" customFormat="1" ht="12">
      <c r="A74" s="34"/>
      <c r="B74" s="34"/>
      <c r="C74" s="98"/>
      <c r="D74" s="98"/>
    </row>
    <row r="75" spans="1:4" s="96" customFormat="1" ht="12">
      <c r="A75" s="34"/>
      <c r="B75" s="34">
        <v>39448</v>
      </c>
      <c r="C75" s="98"/>
      <c r="D75" s="98"/>
    </row>
    <row r="76" spans="1:4" s="96" customFormat="1" ht="12">
      <c r="A76" s="34"/>
      <c r="B76" s="34">
        <v>39479</v>
      </c>
      <c r="C76" s="98"/>
      <c r="D76" s="98"/>
    </row>
    <row r="77" spans="1:4" s="96" customFormat="1" ht="12">
      <c r="A77" s="34"/>
      <c r="B77" s="34">
        <v>39508</v>
      </c>
      <c r="C77" s="98"/>
      <c r="D77" s="98"/>
    </row>
    <row r="78" spans="1:4" s="96" customFormat="1" ht="12">
      <c r="A78" s="34"/>
      <c r="B78" s="34">
        <v>39539</v>
      </c>
      <c r="C78" s="98"/>
      <c r="D78" s="98"/>
    </row>
    <row r="79" spans="1:4" s="96" customFormat="1" ht="12">
      <c r="A79" s="34"/>
      <c r="B79" s="34">
        <v>39569</v>
      </c>
      <c r="C79" s="98"/>
      <c r="D79" s="98"/>
    </row>
    <row r="80" spans="1:4" s="96" customFormat="1" ht="12">
      <c r="A80" s="34"/>
      <c r="B80" s="34">
        <v>39600</v>
      </c>
      <c r="C80" s="98"/>
      <c r="D80" s="98"/>
    </row>
    <row r="81" spans="1:4" s="96" customFormat="1" ht="12">
      <c r="A81" s="34"/>
      <c r="B81" s="34">
        <v>39630</v>
      </c>
      <c r="C81" s="98"/>
      <c r="D81" s="98"/>
    </row>
    <row r="82" spans="1:4" s="96" customFormat="1" ht="12">
      <c r="A82" s="34"/>
      <c r="B82" s="34">
        <v>39661</v>
      </c>
      <c r="C82" s="98"/>
      <c r="D82" s="98"/>
    </row>
    <row r="83" spans="1:4" s="96" customFormat="1" ht="12">
      <c r="A83" s="34"/>
      <c r="B83" s="34">
        <v>39692</v>
      </c>
      <c r="C83" s="98"/>
      <c r="D83" s="98"/>
    </row>
    <row r="84" spans="1:4" s="96" customFormat="1" ht="12">
      <c r="A84" s="34"/>
      <c r="B84" s="34">
        <v>39722</v>
      </c>
      <c r="C84" s="98"/>
      <c r="D84" s="98"/>
    </row>
    <row r="85" spans="1:4" s="96" customFormat="1" ht="12">
      <c r="A85" s="34"/>
      <c r="B85" s="34">
        <v>39753</v>
      </c>
      <c r="C85" s="98"/>
      <c r="D85" s="98"/>
    </row>
    <row r="86" spans="1:4" s="96" customFormat="1" ht="12">
      <c r="A86" s="34"/>
      <c r="B86" s="34">
        <v>39783</v>
      </c>
      <c r="C86" s="98"/>
      <c r="D86" s="98"/>
    </row>
    <row r="87" spans="1:4" s="96" customFormat="1" ht="12">
      <c r="A87" s="34"/>
      <c r="B87" s="34">
        <v>39814</v>
      </c>
      <c r="C87" s="98"/>
      <c r="D87" s="98"/>
    </row>
    <row r="88" spans="1:4" s="96" customFormat="1" ht="12">
      <c r="A88" s="34"/>
      <c r="B88" s="34">
        <v>39845</v>
      </c>
      <c r="C88" s="98"/>
      <c r="D88" s="98"/>
    </row>
    <row r="89" spans="1:4" s="96" customFormat="1" ht="12">
      <c r="A89" s="34"/>
      <c r="B89" s="34">
        <v>39873</v>
      </c>
      <c r="C89" s="98"/>
      <c r="D89" s="98"/>
    </row>
    <row r="90" spans="1:4" s="96" customFormat="1" ht="12">
      <c r="A90" s="34"/>
      <c r="B90" s="34">
        <v>39904</v>
      </c>
      <c r="C90" s="98"/>
      <c r="D90" s="98"/>
    </row>
    <row r="91" spans="1:4" s="96" customFormat="1" ht="12">
      <c r="A91" s="34"/>
      <c r="B91" s="34">
        <v>39934</v>
      </c>
      <c r="C91" s="98"/>
      <c r="D91" s="98"/>
    </row>
    <row r="92" spans="1:4" s="96" customFormat="1" ht="12">
      <c r="A92" s="34"/>
      <c r="B92" s="34">
        <v>39965</v>
      </c>
      <c r="C92" s="98"/>
      <c r="D92" s="98"/>
    </row>
    <row r="93" spans="1:4" s="96" customFormat="1" ht="12">
      <c r="A93" s="34"/>
      <c r="B93" s="34">
        <v>39995</v>
      </c>
      <c r="C93" s="98"/>
      <c r="D93" s="98"/>
    </row>
    <row r="94" spans="1:4" s="96" customFormat="1" ht="12">
      <c r="A94" s="34"/>
      <c r="B94" s="34">
        <v>40026</v>
      </c>
      <c r="C94" s="98"/>
      <c r="D94" s="98"/>
    </row>
    <row r="95" spans="1:4" s="96" customFormat="1" ht="12">
      <c r="A95" s="34"/>
      <c r="B95" s="34">
        <v>40057</v>
      </c>
      <c r="C95" s="98"/>
      <c r="D95" s="98"/>
    </row>
    <row r="96" spans="1:4" s="96" customFormat="1" ht="12">
      <c r="A96" s="34"/>
      <c r="B96" s="34">
        <v>40087</v>
      </c>
      <c r="C96" s="98"/>
      <c r="D96" s="98"/>
    </row>
    <row r="97" spans="1:4" s="96" customFormat="1" ht="12">
      <c r="A97" s="34"/>
      <c r="B97" s="34">
        <v>40118</v>
      </c>
      <c r="C97" s="98"/>
      <c r="D97" s="98"/>
    </row>
    <row r="98" spans="1:4" s="96" customFormat="1" ht="12">
      <c r="A98" s="34"/>
      <c r="B98" s="34">
        <v>40148</v>
      </c>
      <c r="C98" s="98"/>
      <c r="D98" s="98"/>
    </row>
    <row r="99" spans="1:4" s="96" customFormat="1" ht="12">
      <c r="A99" s="34"/>
      <c r="B99" s="34">
        <v>40179</v>
      </c>
      <c r="C99" s="98"/>
      <c r="D99" s="98"/>
    </row>
    <row r="100" spans="1:4" s="96" customFormat="1" ht="12">
      <c r="A100" s="34"/>
      <c r="B100" s="34">
        <v>40210</v>
      </c>
      <c r="C100" s="98"/>
      <c r="D100" s="98"/>
    </row>
    <row r="101" spans="1:4" s="96" customFormat="1" ht="12">
      <c r="A101" s="34"/>
      <c r="B101" s="34">
        <v>40238</v>
      </c>
      <c r="C101" s="98"/>
      <c r="D101" s="98"/>
    </row>
    <row r="102" spans="1:4" s="96" customFormat="1" ht="12">
      <c r="A102" s="34"/>
      <c r="B102" s="34">
        <v>40269</v>
      </c>
      <c r="C102" s="98"/>
      <c r="D102" s="98"/>
    </row>
    <row r="103" spans="1:4" s="96" customFormat="1" ht="12">
      <c r="A103" s="34"/>
      <c r="B103" s="34">
        <v>40299</v>
      </c>
      <c r="C103" s="98"/>
      <c r="D103" s="98"/>
    </row>
    <row r="104" spans="1:4" s="96" customFormat="1" ht="12">
      <c r="A104" s="34"/>
      <c r="B104" s="34">
        <v>40330</v>
      </c>
      <c r="C104" s="98"/>
      <c r="D104" s="98"/>
    </row>
    <row r="105" spans="1:4" s="96" customFormat="1" ht="12">
      <c r="A105" s="34"/>
      <c r="B105" s="34">
        <v>40360</v>
      </c>
      <c r="C105" s="98"/>
      <c r="D105" s="98"/>
    </row>
    <row r="106" spans="1:4" s="96" customFormat="1" ht="12">
      <c r="A106" s="34"/>
      <c r="B106" s="34">
        <v>40391</v>
      </c>
      <c r="C106" s="98"/>
      <c r="D106" s="98"/>
    </row>
    <row r="107" spans="1:4" s="96" customFormat="1" ht="12">
      <c r="A107" s="34"/>
      <c r="B107" s="34">
        <v>40422</v>
      </c>
      <c r="C107" s="98"/>
      <c r="D107" s="98"/>
    </row>
    <row r="108" spans="1:4" s="96" customFormat="1" ht="12">
      <c r="A108" s="34"/>
      <c r="B108" s="34">
        <v>40452</v>
      </c>
      <c r="C108" s="98"/>
      <c r="D108" s="98"/>
    </row>
    <row r="109" spans="1:4" s="96" customFormat="1" ht="12">
      <c r="A109" s="34"/>
      <c r="B109" s="34">
        <v>40483</v>
      </c>
      <c r="C109" s="98"/>
      <c r="D109" s="98"/>
    </row>
    <row r="110" spans="1:4" s="96" customFormat="1" ht="12">
      <c r="A110" s="34"/>
      <c r="B110" s="34">
        <v>40513</v>
      </c>
      <c r="C110" s="98"/>
      <c r="D110" s="98"/>
    </row>
    <row r="111" spans="1:4" s="96" customFormat="1" ht="12">
      <c r="A111" s="34"/>
      <c r="B111" s="34">
        <v>40544</v>
      </c>
      <c r="C111" s="98"/>
      <c r="D111" s="98"/>
    </row>
    <row r="112" spans="1:4" s="96" customFormat="1" ht="12">
      <c r="A112" s="34"/>
      <c r="B112" s="34">
        <v>40575</v>
      </c>
      <c r="C112" s="98"/>
      <c r="D112" s="98"/>
    </row>
    <row r="113" spans="1:4" s="96" customFormat="1" ht="12">
      <c r="A113" s="34"/>
      <c r="B113" s="34">
        <v>40603</v>
      </c>
      <c r="C113" s="98"/>
      <c r="D113" s="98"/>
    </row>
    <row r="114" spans="1:4" s="96" customFormat="1" ht="12">
      <c r="A114" s="34"/>
      <c r="B114" s="34">
        <v>40634</v>
      </c>
      <c r="C114" s="98"/>
      <c r="D114" s="98"/>
    </row>
    <row r="115" spans="1:4" s="96" customFormat="1" ht="12">
      <c r="A115" s="34"/>
      <c r="B115" s="34">
        <v>40664</v>
      </c>
      <c r="C115" s="98"/>
      <c r="D115" s="98"/>
    </row>
    <row r="116" spans="1:4" s="96" customFormat="1" ht="12">
      <c r="A116" s="34"/>
      <c r="B116" s="34">
        <v>40695</v>
      </c>
      <c r="C116" s="98"/>
      <c r="D116" s="98"/>
    </row>
    <row r="117" spans="1:4" s="96" customFormat="1" ht="12">
      <c r="A117" s="34"/>
      <c r="B117" s="34">
        <v>40725</v>
      </c>
      <c r="C117" s="98"/>
      <c r="D117" s="98"/>
    </row>
    <row r="118" spans="1:4" s="96" customFormat="1" ht="12">
      <c r="A118" s="34"/>
      <c r="B118" s="34">
        <v>40756</v>
      </c>
      <c r="C118" s="98"/>
      <c r="D118" s="98"/>
    </row>
    <row r="119" spans="1:4" s="96" customFormat="1" ht="12">
      <c r="A119" s="34"/>
      <c r="B119" s="34">
        <v>40787</v>
      </c>
      <c r="C119" s="98"/>
      <c r="D119" s="98"/>
    </row>
    <row r="120" spans="2:4" s="96" customFormat="1" ht="12">
      <c r="B120" s="34">
        <v>40817</v>
      </c>
      <c r="C120" s="98"/>
      <c r="D120" s="98"/>
    </row>
    <row r="121" spans="2:4" s="96" customFormat="1" ht="12">
      <c r="B121" s="34">
        <v>40848</v>
      </c>
      <c r="C121" s="98"/>
      <c r="D121" s="98"/>
    </row>
    <row r="122" spans="2:4" s="96" customFormat="1" ht="12">
      <c r="B122" s="34">
        <v>40878</v>
      </c>
      <c r="C122" s="98"/>
      <c r="D122" s="98"/>
    </row>
    <row r="123" spans="2:4" s="96" customFormat="1" ht="12">
      <c r="B123" s="34">
        <v>40909</v>
      </c>
      <c r="C123" s="98"/>
      <c r="D123" s="98"/>
    </row>
    <row r="124" spans="2:4" s="96" customFormat="1" ht="12">
      <c r="B124" s="34">
        <v>40940</v>
      </c>
      <c r="C124" s="98"/>
      <c r="D124" s="98"/>
    </row>
    <row r="125" spans="2:4" s="96" customFormat="1" ht="12">
      <c r="B125" s="34">
        <v>40969</v>
      </c>
      <c r="C125" s="98"/>
      <c r="D125" s="98"/>
    </row>
    <row r="126" spans="2:4" s="96" customFormat="1" ht="12">
      <c r="B126" s="34">
        <v>41000</v>
      </c>
      <c r="C126" s="98"/>
      <c r="D126" s="98"/>
    </row>
    <row r="127" spans="2:4" s="96" customFormat="1" ht="12">
      <c r="B127" s="34">
        <v>41030</v>
      </c>
      <c r="C127" s="98"/>
      <c r="D127" s="98"/>
    </row>
    <row r="128" spans="2:4" s="96" customFormat="1" ht="12">
      <c r="B128" s="34">
        <v>41061</v>
      </c>
      <c r="C128" s="98"/>
      <c r="D128" s="98"/>
    </row>
    <row r="129" spans="2:4" s="96" customFormat="1" ht="12">
      <c r="B129" s="34">
        <v>41091</v>
      </c>
      <c r="C129" s="98"/>
      <c r="D129" s="98"/>
    </row>
    <row r="130" spans="2:4" s="96" customFormat="1" ht="12">
      <c r="B130" s="34">
        <v>41122</v>
      </c>
      <c r="C130" s="98"/>
      <c r="D130" s="98"/>
    </row>
    <row r="131" spans="2:4" s="96" customFormat="1" ht="12">
      <c r="B131" s="34">
        <v>41153</v>
      </c>
      <c r="C131" s="98"/>
      <c r="D131" s="98"/>
    </row>
    <row r="132" spans="2:4" s="96" customFormat="1" ht="12">
      <c r="B132" s="34">
        <v>41183</v>
      </c>
      <c r="C132" s="98"/>
      <c r="D132" s="98"/>
    </row>
    <row r="133" spans="2:15" s="96" customFormat="1" ht="12">
      <c r="B133" s="34">
        <v>41214</v>
      </c>
      <c r="C133" s="98"/>
      <c r="D133" s="98"/>
      <c r="K133" s="35"/>
      <c r="L133" s="35"/>
      <c r="M133" s="35"/>
      <c r="N133" s="35"/>
      <c r="O133" s="35"/>
    </row>
    <row r="134" spans="2:4" s="35" customFormat="1" ht="12">
      <c r="B134" s="99">
        <v>41244</v>
      </c>
      <c r="C134" s="97"/>
      <c r="D134" s="97"/>
    </row>
    <row r="135" spans="3:4" s="35" customFormat="1" ht="12">
      <c r="C135" s="97"/>
      <c r="D135" s="97"/>
    </row>
    <row r="136" ht="12">
      <c r="B136" s="35"/>
    </row>
    <row r="137" ht="12">
      <c r="B137" s="35"/>
    </row>
    <row r="138" ht="12">
      <c r="B138" s="35"/>
    </row>
    <row r="139" ht="12">
      <c r="B139" s="35"/>
    </row>
  </sheetData>
  <sheetProtection password="CAD0" sheet="1" objects="1" scenarios="1"/>
  <mergeCells count="26">
    <mergeCell ref="E4:G4"/>
    <mergeCell ref="H4:N4"/>
    <mergeCell ref="C43:E43"/>
    <mergeCell ref="F43:H43"/>
    <mergeCell ref="A38:F38"/>
    <mergeCell ref="G40:J40"/>
    <mergeCell ref="C44:E44"/>
    <mergeCell ref="F44:H44"/>
    <mergeCell ref="I44:L44"/>
    <mergeCell ref="S2:T2"/>
    <mergeCell ref="F2:G2"/>
    <mergeCell ref="H2:I2"/>
    <mergeCell ref="L2:M2"/>
    <mergeCell ref="N2:O2"/>
    <mergeCell ref="O4:R4"/>
    <mergeCell ref="A4:D4"/>
    <mergeCell ref="Q2:R2"/>
    <mergeCell ref="S40:U40"/>
    <mergeCell ref="A51:C51"/>
    <mergeCell ref="A49:C49"/>
    <mergeCell ref="E49:H49"/>
    <mergeCell ref="C45:E45"/>
    <mergeCell ref="A48:C48"/>
    <mergeCell ref="A50:C50"/>
    <mergeCell ref="I43:L43"/>
    <mergeCell ref="I45:L45"/>
  </mergeCells>
  <conditionalFormatting sqref="D50:D51">
    <cfRule type="expression" priority="23" dxfId="0" stopIfTrue="1">
      <formula>OR($C50=$B$68,$C50=$B$69,$C50=$B$70)</formula>
    </cfRule>
    <cfRule type="expression" priority="24" dxfId="1" stopIfTrue="1">
      <formula>OR($W50=$B$60)</formula>
    </cfRule>
  </conditionalFormatting>
  <conditionalFormatting sqref="Z2:AA2 Z3:Z4 AC2:AC5 Z9:AA9 Z10 AC9:AE9 AC10:AC14 AE10:AE14 AI8:AI9 AG9:AH9 AH10:AH14 AK9:AM9 AK10:AK12 AL13 AM12:AM18 AO9:AO10 AR9:AR10 AR13:AR15 AP11:AQ12 AO13:AO15 AV6:AV9 AT9:AU9 AT10:AT12 AU13 AV14:AV15">
    <cfRule type="expression" priority="25" dxfId="1" stopIfTrue="1">
      <formula>AND($H$2="רן",$N$2="יחזקאל")</formula>
    </cfRule>
  </conditionalFormatting>
  <conditionalFormatting sqref="W6:W36">
    <cfRule type="cellIs" priority="70" dxfId="21" operator="equal" stopIfTrue="1">
      <formula>$B$60</formula>
    </cfRule>
  </conditionalFormatting>
  <conditionalFormatting sqref="T6:V36 G6:R36 A6:C36">
    <cfRule type="expression" priority="75" dxfId="0" stopIfTrue="1">
      <formula>WEEKDAY($B6)&gt;=6</formula>
    </cfRule>
  </conditionalFormatting>
  <conditionalFormatting sqref="D6:D36">
    <cfRule type="expression" priority="76" dxfId="0" stopIfTrue="1">
      <formula>WEEKDAY($B6)&gt;=6</formula>
    </cfRule>
    <cfRule type="expression" priority="77" dxfId="18" stopIfTrue="1">
      <formula>OR($A6=$B$70,$A6=$B$71)</formula>
    </cfRule>
  </conditionalFormatting>
  <conditionalFormatting sqref="E6">
    <cfRule type="expression" priority="13" dxfId="8" stopIfTrue="1">
      <formula>AND(SUM(H6:N6)&lt;G6,AND($C6&lt;&gt;$B$68,$C6&lt;&gt;$B$69,$C6&lt;&gt;$B$70))</formula>
    </cfRule>
    <cfRule type="expression" priority="14" dxfId="1" stopIfTrue="1">
      <formula>SUM(H6:N6)&gt;G6+0.0001</formula>
    </cfRule>
    <cfRule type="expression" priority="15" dxfId="0" stopIfTrue="1">
      <formula>WEEKDAY($B6)&gt;=6</formula>
    </cfRule>
  </conditionalFormatting>
  <conditionalFormatting sqref="F6">
    <cfRule type="expression" priority="16" dxfId="8" stopIfTrue="1">
      <formula>AND(SUM(H6:N6)&lt;G6,AND($C6&lt;&gt;$B$68,$C6&lt;&gt;$B$69,$C6&lt;&gt;$B$70))</formula>
    </cfRule>
    <cfRule type="expression" priority="17" dxfId="1" stopIfTrue="1">
      <formula>SUM(H6:N6)&gt;G6+0.0001</formula>
    </cfRule>
    <cfRule type="expression" priority="18" dxfId="0" stopIfTrue="1">
      <formula>WEEKDAY($B6)&gt;=6</formula>
    </cfRule>
  </conditionalFormatting>
  <conditionalFormatting sqref="E7:E36">
    <cfRule type="expression" priority="7" dxfId="8" stopIfTrue="1">
      <formula>AND(SUM(H7:N7)&lt;G7,AND($C7&lt;&gt;$B$68,$C7&lt;&gt;$B$69,$C7&lt;&gt;$B$70))</formula>
    </cfRule>
    <cfRule type="expression" priority="8" dxfId="1" stopIfTrue="1">
      <formula>SUM(H7:N7)&gt;G7+0.0001</formula>
    </cfRule>
    <cfRule type="expression" priority="9" dxfId="0" stopIfTrue="1">
      <formula>WEEKDAY($B7)&gt;=6</formula>
    </cfRule>
  </conditionalFormatting>
  <conditionalFormatting sqref="F7:F36">
    <cfRule type="expression" priority="10" dxfId="8" stopIfTrue="1">
      <formula>AND(SUM(H7:N7)&lt;G7,AND($C7&lt;&gt;$B$68,$C7&lt;&gt;$B$69,$C7&lt;&gt;$B$70))</formula>
    </cfRule>
    <cfRule type="expression" priority="11" dxfId="1" stopIfTrue="1">
      <formula>SUM(H7:N7)&gt;G7+0.0001</formula>
    </cfRule>
    <cfRule type="expression" priority="12" dxfId="0" stopIfTrue="1">
      <formula>WEEKDAY($B7)&gt;=6</formula>
    </cfRule>
  </conditionalFormatting>
  <conditionalFormatting sqref="S6">
    <cfRule type="expression" priority="4" dxfId="2" stopIfTrue="1">
      <formula>SUM(H6:N6)&lt;G6</formula>
    </cfRule>
    <cfRule type="expression" priority="5" dxfId="1" stopIfTrue="1">
      <formula>SUM(H6:N6)&gt;G6+0.00001</formula>
    </cfRule>
    <cfRule type="expression" priority="6" dxfId="0" stopIfTrue="1">
      <formula>WEEKDAY($B6)&gt;=6</formula>
    </cfRule>
  </conditionalFormatting>
  <conditionalFormatting sqref="S7:S36">
    <cfRule type="expression" priority="1" dxfId="2" stopIfTrue="1">
      <formula>SUM(H7:N7)&lt;G7</formula>
    </cfRule>
    <cfRule type="expression" priority="2" dxfId="1" stopIfTrue="1">
      <formula>SUM(H7:N7)&gt;G7+0.00001</formula>
    </cfRule>
    <cfRule type="expression" priority="3" dxfId="0" stopIfTrue="1">
      <formula>WEEKDAY($B7)&gt;=6</formula>
    </cfRule>
  </conditionalFormatting>
  <dataValidations count="3">
    <dataValidation type="time" allowBlank="1" showInputMessage="1" showErrorMessage="1" errorTitle="הזנה שגויה של שעות עבודה" error="נא להזין את שעות העבודה באופן הבא HH:MM&#10;&#10;לדוגמא ארבע וחצי שעות עבודה יוזנו:&#10;                           &#10;                           04:30" sqref="D50:D51 E6:F36 H6:R36">
      <formula1>0</formula1>
      <formula2>0.9993055555555556</formula2>
    </dataValidation>
    <dataValidation type="list" allowBlank="1" showInputMessage="1" showErrorMessage="1" error="הזן ערב חג בגין ימים בהם העבודה דומה לימי שישי&#10;&#10;הזן שבתון בגין ימים בהם העבודה דומה ליום שבת" sqref="A6:A36">
      <formula1>$B$70:$B$71</formula1>
    </dataValidation>
    <dataValidation type="list" allowBlank="1" showInputMessage="1" showErrorMessage="1" error="במידה והנתונים בגין יום מסויים הוזנו באיחור של יותר מ-48 שעות, יש חציין כן בשורה הרלבנטית" sqref="V6:V36">
      <formula1>$B$73:$B$74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50" r:id="rId3"/>
  <headerFooter>
    <oddHeader>&amp;L&amp;A&amp;C&amp;F&amp;R&amp;T
&amp;D</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2:AW139"/>
  <sheetViews>
    <sheetView showGridLines="0" rightToLeft="1" zoomScale="80" zoomScaleNormal="80"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B7" sqref="B7"/>
    </sheetView>
  </sheetViews>
  <sheetFormatPr defaultColWidth="9.140625" defaultRowHeight="12.75"/>
  <cols>
    <col min="1" max="1" width="7.57421875" style="2" customWidth="1"/>
    <col min="2" max="2" width="11.140625" style="2" customWidth="1"/>
    <col min="3" max="3" width="5.421875" style="4" bestFit="1" customWidth="1"/>
    <col min="4" max="4" width="8.421875" style="4" customWidth="1"/>
    <col min="5" max="5" width="9.00390625" style="2" customWidth="1"/>
    <col min="6" max="6" width="10.421875" style="2" customWidth="1"/>
    <col min="7" max="7" width="7.8515625" style="2" customWidth="1"/>
    <col min="8" max="8" width="12.421875" style="2" customWidth="1"/>
    <col min="9" max="10" width="12.00390625" style="2" customWidth="1"/>
    <col min="11" max="11" width="11.00390625" style="2" customWidth="1"/>
    <col min="12" max="12" width="10.8515625" style="2" customWidth="1"/>
    <col min="13" max="13" width="11.00390625" style="2" customWidth="1"/>
    <col min="14" max="14" width="10.8515625" style="2" customWidth="1"/>
    <col min="15" max="15" width="8.8515625" style="2" customWidth="1"/>
    <col min="16" max="18" width="8.00390625" style="2" customWidth="1"/>
    <col min="19" max="19" width="12.421875" style="2" customWidth="1"/>
    <col min="20" max="20" width="9.421875" style="2" customWidth="1"/>
    <col min="21" max="21" width="8.421875" style="2" customWidth="1"/>
    <col min="22" max="22" width="12.421875" style="2" customWidth="1"/>
    <col min="23" max="23" width="29.421875" style="2" bestFit="1" customWidth="1"/>
    <col min="24" max="24" width="10.421875" style="3" customWidth="1"/>
    <col min="25" max="27" width="10.421875" style="2" customWidth="1"/>
    <col min="28" max="16384" width="9.140625" style="2" customWidth="1"/>
  </cols>
  <sheetData>
    <row r="1" ht="12.75"/>
    <row r="2" spans="1:49" ht="22.5" customHeight="1" thickBot="1">
      <c r="A2" s="62" t="s">
        <v>10</v>
      </c>
      <c r="B2" s="77">
        <f>DATE(D58,9,1)</f>
        <v>42979</v>
      </c>
      <c r="C2" s="66" t="s">
        <v>41</v>
      </c>
      <c r="D2" s="65"/>
      <c r="E2" s="1"/>
      <c r="F2" s="115" t="s">
        <v>32</v>
      </c>
      <c r="G2" s="115"/>
      <c r="H2" s="102">
        <f>IF('8.17'!H2:I2&lt;&gt;"",'8.17'!H2:I2,"")</f>
      </c>
      <c r="I2" s="102"/>
      <c r="J2" s="73"/>
      <c r="L2" s="115" t="s">
        <v>31</v>
      </c>
      <c r="M2" s="115"/>
      <c r="N2" s="102">
        <f>IF('8.17'!N2:O2&lt;&gt;"",'8.17'!N2:O2,"")</f>
      </c>
      <c r="O2" s="102"/>
      <c r="Q2" s="115" t="s">
        <v>30</v>
      </c>
      <c r="R2" s="115"/>
      <c r="S2" s="102"/>
      <c r="T2" s="102"/>
      <c r="U2" s="3"/>
      <c r="V2" s="3"/>
      <c r="W2" s="3"/>
      <c r="X2" s="2"/>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spans="1:49" ht="13.5" thickBot="1">
      <c r="A3" s="4"/>
      <c r="B3" s="4"/>
      <c r="C3" s="2"/>
      <c r="D3" s="2"/>
      <c r="W3" s="3"/>
      <c r="X3" s="2"/>
      <c r="Y3" s="10"/>
      <c r="Z3" s="10"/>
      <c r="AA3" s="10"/>
      <c r="AB3" s="10"/>
      <c r="AC3" s="10"/>
      <c r="AD3" s="10"/>
      <c r="AE3" s="10"/>
      <c r="AF3" s="10"/>
      <c r="AG3" s="10"/>
      <c r="AH3" s="10"/>
      <c r="AI3" s="10"/>
      <c r="AJ3" s="10"/>
      <c r="AK3" s="10"/>
      <c r="AL3" s="10"/>
      <c r="AM3" s="10"/>
      <c r="AN3" s="10"/>
      <c r="AO3" s="10"/>
      <c r="AP3" s="10"/>
      <c r="AQ3" s="10"/>
      <c r="AR3" s="10"/>
      <c r="AS3" s="10"/>
      <c r="AT3" s="10"/>
      <c r="AU3" s="10"/>
      <c r="AV3" s="10"/>
      <c r="AW3" s="10"/>
    </row>
    <row r="4" spans="1:49" s="3" customFormat="1" ht="38.25" customHeight="1">
      <c r="A4" s="103" t="s">
        <v>19</v>
      </c>
      <c r="B4" s="104"/>
      <c r="C4" s="104"/>
      <c r="D4" s="105"/>
      <c r="E4" s="116" t="s">
        <v>11</v>
      </c>
      <c r="F4" s="117"/>
      <c r="G4" s="118"/>
      <c r="H4" s="128" t="s">
        <v>23</v>
      </c>
      <c r="I4" s="117"/>
      <c r="J4" s="117"/>
      <c r="K4" s="117"/>
      <c r="L4" s="117"/>
      <c r="M4" s="117"/>
      <c r="N4" s="129"/>
      <c r="O4" s="116" t="s">
        <v>24</v>
      </c>
      <c r="P4" s="117"/>
      <c r="Q4" s="117"/>
      <c r="R4" s="118"/>
      <c r="S4" s="52" t="s">
        <v>36</v>
      </c>
      <c r="T4" s="52" t="s">
        <v>36</v>
      </c>
      <c r="U4" s="52" t="s">
        <v>35</v>
      </c>
      <c r="V4" s="53" t="s">
        <v>20</v>
      </c>
      <c r="Y4" s="9"/>
      <c r="Z4" s="9"/>
      <c r="AA4" s="9"/>
      <c r="AB4" s="9"/>
      <c r="AC4" s="9"/>
      <c r="AD4" s="9"/>
      <c r="AE4" s="9"/>
      <c r="AF4" s="9"/>
      <c r="AG4" s="9"/>
      <c r="AH4" s="9"/>
      <c r="AI4" s="9"/>
      <c r="AJ4" s="9"/>
      <c r="AK4" s="9"/>
      <c r="AL4" s="9"/>
      <c r="AM4" s="9"/>
      <c r="AN4" s="9"/>
      <c r="AO4" s="9"/>
      <c r="AP4" s="9"/>
      <c r="AQ4" s="9"/>
      <c r="AR4" s="9"/>
      <c r="AS4" s="9"/>
      <c r="AT4" s="9"/>
      <c r="AU4" s="9"/>
      <c r="AV4" s="9"/>
      <c r="AW4" s="9"/>
    </row>
    <row r="5" spans="1:49" s="5" customFormat="1" ht="51.75" customHeight="1" thickBot="1">
      <c r="A5" s="54" t="s">
        <v>52</v>
      </c>
      <c r="B5" s="55" t="s">
        <v>0</v>
      </c>
      <c r="C5" s="55" t="s">
        <v>2</v>
      </c>
      <c r="D5" s="56" t="s">
        <v>21</v>
      </c>
      <c r="E5" s="55" t="s">
        <v>25</v>
      </c>
      <c r="F5" s="55" t="s">
        <v>26</v>
      </c>
      <c r="G5" s="58" t="s">
        <v>11</v>
      </c>
      <c r="H5" s="81" t="s">
        <v>54</v>
      </c>
      <c r="I5" s="81" t="s">
        <v>54</v>
      </c>
      <c r="J5" s="81" t="s">
        <v>55</v>
      </c>
      <c r="K5" s="80" t="s">
        <v>12</v>
      </c>
      <c r="L5" s="80" t="s">
        <v>13</v>
      </c>
      <c r="M5" s="80" t="s">
        <v>14</v>
      </c>
      <c r="N5" s="81" t="s">
        <v>43</v>
      </c>
      <c r="O5" s="57" t="s">
        <v>15</v>
      </c>
      <c r="P5" s="55" t="s">
        <v>16</v>
      </c>
      <c r="Q5" s="55" t="s">
        <v>17</v>
      </c>
      <c r="R5" s="58" t="s">
        <v>18</v>
      </c>
      <c r="S5" s="76" t="s">
        <v>50</v>
      </c>
      <c r="T5" s="59" t="s">
        <v>1</v>
      </c>
      <c r="U5" s="60" t="s">
        <v>1</v>
      </c>
      <c r="V5" s="61" t="s">
        <v>38</v>
      </c>
      <c r="Y5" s="36"/>
      <c r="Z5" s="37"/>
      <c r="AA5" s="37"/>
      <c r="AB5" s="36"/>
      <c r="AC5" s="36"/>
      <c r="AD5" s="36"/>
      <c r="AE5" s="36"/>
      <c r="AF5" s="36"/>
      <c r="AG5" s="36"/>
      <c r="AH5" s="36"/>
      <c r="AI5" s="36"/>
      <c r="AJ5" s="36"/>
      <c r="AK5" s="36"/>
      <c r="AL5" s="36"/>
      <c r="AM5" s="36"/>
      <c r="AN5" s="36"/>
      <c r="AO5" s="36"/>
      <c r="AP5" s="36"/>
      <c r="AQ5" s="36"/>
      <c r="AR5" s="36"/>
      <c r="AS5" s="36"/>
      <c r="AT5" s="36"/>
      <c r="AU5" s="36"/>
      <c r="AV5" s="36"/>
      <c r="AW5" s="36"/>
    </row>
    <row r="6" spans="1:23" s="10" customFormat="1" ht="14.25" customHeight="1">
      <c r="A6" s="6"/>
      <c r="B6" s="46">
        <f>B2</f>
        <v>42979</v>
      </c>
      <c r="C6" s="47" t="str">
        <f aca="true" t="shared" si="0" ref="C6:C35">TEXT(B6,"ddd")</f>
        <v>יום ו</v>
      </c>
      <c r="D6" s="92">
        <f>IF(WEEKDAY(B6)=6,0,(IF(WEEKDAY(B6)=7,0,(IF(A6=$B$70,$D$51,(IF(A6=$B$71,0,(IF(OR(WEEKDAY(B6)=1,WEEKDAY(B6)=2,WEEKDAY(B6)=3,WEEKDAY(B6)=4,WEEKDAY(B6)=5),$D$50)))))))))</f>
        <v>0</v>
      </c>
      <c r="E6" s="79"/>
      <c r="F6" s="79"/>
      <c r="G6" s="39">
        <f aca="true" t="shared" si="1" ref="G6:G35">IF(((TEXT($B$2,"mm"))-(TEXT(B6,"mm"))=0),IF(E6=0,0,(F6-E6)))</f>
        <v>0</v>
      </c>
      <c r="H6" s="7"/>
      <c r="I6" s="7"/>
      <c r="J6" s="7"/>
      <c r="K6" s="7"/>
      <c r="L6" s="7"/>
      <c r="M6" s="7"/>
      <c r="N6" s="7"/>
      <c r="O6" s="7"/>
      <c r="P6" s="7"/>
      <c r="Q6" s="7"/>
      <c r="R6" s="7"/>
      <c r="S6" s="42">
        <f>IF(((TEXT($B$2,"mm"))-(TEXT(B6,"mm"))=0),IF(G6&gt;=SUM(H6:N6),G6-SUM(H6:N6)+0.000001,SUM(H6:N6)-G6-0.000001),0)+0.0001</f>
        <v>0.000101</v>
      </c>
      <c r="T6" s="42">
        <f>IF(((TEXT($B$2,"mm"))-(TEXT(B6,"mm"))=0),SUM(H6:R6),0)</f>
        <v>0</v>
      </c>
      <c r="U6" s="43">
        <f>IF(COUNTA(H6:R6,E6:F6)&gt;0,1,"")</f>
      </c>
      <c r="V6" s="8"/>
      <c r="W6" s="9">
        <f>IF(SUM(H6:N6)&gt;G6+0.0001,$B$59,"")</f>
      </c>
    </row>
    <row r="7" spans="1:23" s="10" customFormat="1" ht="14.25" customHeight="1">
      <c r="A7" s="6"/>
      <c r="B7" s="46">
        <f aca="true" t="shared" si="2" ref="B7:B35">B6+1</f>
        <v>42980</v>
      </c>
      <c r="C7" s="47" t="str">
        <f t="shared" si="0"/>
        <v>שבת</v>
      </c>
      <c r="D7" s="92">
        <f aca="true" t="shared" si="3" ref="D7:D35">IF(WEEKDAY(B7)=6,0,(IF(WEEKDAY(B7)=7,0,(IF(A7=$B$70,$D$51,(IF(A7=$B$71,0,(IF(OR(WEEKDAY(B7)=1,WEEKDAY(B7)=2,WEEKDAY(B7)=3,WEEKDAY(B7)=4,WEEKDAY(B7)=5),$D$50)))))))))</f>
        <v>0</v>
      </c>
      <c r="E7" s="79"/>
      <c r="F7" s="79"/>
      <c r="G7" s="39">
        <f t="shared" si="1"/>
        <v>0</v>
      </c>
      <c r="H7" s="7"/>
      <c r="I7" s="7"/>
      <c r="J7" s="7"/>
      <c r="K7" s="7"/>
      <c r="L7" s="7"/>
      <c r="M7" s="7"/>
      <c r="N7" s="7"/>
      <c r="O7" s="7"/>
      <c r="P7" s="7"/>
      <c r="Q7" s="7"/>
      <c r="R7" s="7"/>
      <c r="S7" s="42">
        <f aca="true" t="shared" si="4" ref="S7:S35">IF(((TEXT($B$2,"mm"))-(TEXT(B7,"mm"))=0),IF(G7&gt;=SUM(H7:N7),G7-SUM(H7:N7)+0.000001,SUM(H7:N7)-G7-0.000001),0)+0.0001</f>
        <v>0.000101</v>
      </c>
      <c r="T7" s="42">
        <f aca="true" t="shared" si="5" ref="T7:T35">IF(((TEXT($B$2,"mm"))-(TEXT(B7,"mm"))=0),T6+(SUM(H7:R7)),T6)</f>
        <v>0</v>
      </c>
      <c r="U7" s="43">
        <f aca="true" t="shared" si="6" ref="U7:U33">IF(COUNTA(H7:R7,E7:F7)&gt;0,1,"")</f>
      </c>
      <c r="V7" s="8"/>
      <c r="W7" s="9">
        <f aca="true" t="shared" si="7" ref="W7:W35">IF(SUM(H7:N7)&gt;G7+0.0001,$B$59,"")</f>
      </c>
    </row>
    <row r="8" spans="1:23" s="10" customFormat="1" ht="14.25" customHeight="1">
      <c r="A8" s="6"/>
      <c r="B8" s="46">
        <f t="shared" si="2"/>
        <v>42981</v>
      </c>
      <c r="C8" s="47" t="str">
        <f t="shared" si="0"/>
        <v>יום א</v>
      </c>
      <c r="D8" s="92">
        <f t="shared" si="3"/>
        <v>0.3541666666666667</v>
      </c>
      <c r="E8" s="79"/>
      <c r="F8" s="79"/>
      <c r="G8" s="39">
        <f t="shared" si="1"/>
        <v>0</v>
      </c>
      <c r="H8" s="7"/>
      <c r="I8" s="7"/>
      <c r="J8" s="7"/>
      <c r="K8" s="7"/>
      <c r="L8" s="7"/>
      <c r="M8" s="7"/>
      <c r="N8" s="7"/>
      <c r="O8" s="7"/>
      <c r="P8" s="7"/>
      <c r="Q8" s="7"/>
      <c r="R8" s="7"/>
      <c r="S8" s="42">
        <f t="shared" si="4"/>
        <v>0.000101</v>
      </c>
      <c r="T8" s="42">
        <f t="shared" si="5"/>
        <v>0</v>
      </c>
      <c r="U8" s="43">
        <f t="shared" si="6"/>
      </c>
      <c r="V8" s="8"/>
      <c r="W8" s="9">
        <f t="shared" si="7"/>
      </c>
    </row>
    <row r="9" spans="1:23" s="10" customFormat="1" ht="14.25" customHeight="1">
      <c r="A9" s="6"/>
      <c r="B9" s="46">
        <f t="shared" si="2"/>
        <v>42982</v>
      </c>
      <c r="C9" s="47" t="str">
        <f t="shared" si="0"/>
        <v>יום ב</v>
      </c>
      <c r="D9" s="92">
        <f t="shared" si="3"/>
        <v>0.3541666666666667</v>
      </c>
      <c r="E9" s="79"/>
      <c r="F9" s="79"/>
      <c r="G9" s="39">
        <f t="shared" si="1"/>
        <v>0</v>
      </c>
      <c r="H9" s="7"/>
      <c r="I9" s="7"/>
      <c r="J9" s="7"/>
      <c r="K9" s="7"/>
      <c r="L9" s="7"/>
      <c r="M9" s="7"/>
      <c r="N9" s="7"/>
      <c r="O9" s="7"/>
      <c r="P9" s="7"/>
      <c r="Q9" s="7"/>
      <c r="R9" s="7"/>
      <c r="S9" s="42">
        <f t="shared" si="4"/>
        <v>0.000101</v>
      </c>
      <c r="T9" s="42">
        <f t="shared" si="5"/>
        <v>0</v>
      </c>
      <c r="U9" s="43">
        <f t="shared" si="6"/>
      </c>
      <c r="V9" s="8"/>
      <c r="W9" s="9">
        <f t="shared" si="7"/>
      </c>
    </row>
    <row r="10" spans="1:23" s="10" customFormat="1" ht="14.25" customHeight="1">
      <c r="A10" s="6"/>
      <c r="B10" s="46">
        <f t="shared" si="2"/>
        <v>42983</v>
      </c>
      <c r="C10" s="47" t="str">
        <f t="shared" si="0"/>
        <v>יום ג</v>
      </c>
      <c r="D10" s="92">
        <f t="shared" si="3"/>
        <v>0.3541666666666667</v>
      </c>
      <c r="E10" s="79"/>
      <c r="F10" s="79"/>
      <c r="G10" s="39">
        <f t="shared" si="1"/>
        <v>0</v>
      </c>
      <c r="H10" s="7"/>
      <c r="I10" s="7"/>
      <c r="J10" s="7"/>
      <c r="K10" s="7"/>
      <c r="L10" s="7"/>
      <c r="M10" s="7"/>
      <c r="N10" s="7"/>
      <c r="O10" s="7"/>
      <c r="P10" s="7"/>
      <c r="Q10" s="7"/>
      <c r="R10" s="7"/>
      <c r="S10" s="42">
        <f t="shared" si="4"/>
        <v>0.000101</v>
      </c>
      <c r="T10" s="42">
        <f t="shared" si="5"/>
        <v>0</v>
      </c>
      <c r="U10" s="43">
        <f t="shared" si="6"/>
      </c>
      <c r="V10" s="8"/>
      <c r="W10" s="9">
        <f t="shared" si="7"/>
      </c>
    </row>
    <row r="11" spans="1:23" s="10" customFormat="1" ht="14.25" customHeight="1">
      <c r="A11" s="6"/>
      <c r="B11" s="46">
        <f t="shared" si="2"/>
        <v>42984</v>
      </c>
      <c r="C11" s="47" t="str">
        <f t="shared" si="0"/>
        <v>יום ד</v>
      </c>
      <c r="D11" s="92">
        <f t="shared" si="3"/>
        <v>0.3541666666666667</v>
      </c>
      <c r="E11" s="79"/>
      <c r="F11" s="79"/>
      <c r="G11" s="39">
        <f t="shared" si="1"/>
        <v>0</v>
      </c>
      <c r="H11" s="7"/>
      <c r="I11" s="7"/>
      <c r="J11" s="7"/>
      <c r="K11" s="7"/>
      <c r="L11" s="7"/>
      <c r="M11" s="7"/>
      <c r="N11" s="7"/>
      <c r="O11" s="7"/>
      <c r="P11" s="7"/>
      <c r="Q11" s="7"/>
      <c r="R11" s="7"/>
      <c r="S11" s="42">
        <f t="shared" si="4"/>
        <v>0.000101</v>
      </c>
      <c r="T11" s="42">
        <f t="shared" si="5"/>
        <v>0</v>
      </c>
      <c r="U11" s="43">
        <f t="shared" si="6"/>
      </c>
      <c r="V11" s="8"/>
      <c r="W11" s="9">
        <f t="shared" si="7"/>
      </c>
    </row>
    <row r="12" spans="1:23" s="10" customFormat="1" ht="14.25" customHeight="1">
      <c r="A12" s="6"/>
      <c r="B12" s="46">
        <f t="shared" si="2"/>
        <v>42985</v>
      </c>
      <c r="C12" s="47" t="str">
        <f t="shared" si="0"/>
        <v>יום ה</v>
      </c>
      <c r="D12" s="92">
        <f t="shared" si="3"/>
        <v>0.3541666666666667</v>
      </c>
      <c r="E12" s="79"/>
      <c r="F12" s="79"/>
      <c r="G12" s="39">
        <f t="shared" si="1"/>
        <v>0</v>
      </c>
      <c r="H12" s="7"/>
      <c r="I12" s="7"/>
      <c r="J12" s="7"/>
      <c r="K12" s="7"/>
      <c r="L12" s="7"/>
      <c r="M12" s="7"/>
      <c r="N12" s="7"/>
      <c r="O12" s="7"/>
      <c r="P12" s="7"/>
      <c r="Q12" s="7"/>
      <c r="R12" s="7"/>
      <c r="S12" s="42">
        <f t="shared" si="4"/>
        <v>0.000101</v>
      </c>
      <c r="T12" s="42">
        <f t="shared" si="5"/>
        <v>0</v>
      </c>
      <c r="U12" s="43">
        <f t="shared" si="6"/>
      </c>
      <c r="V12" s="8"/>
      <c r="W12" s="9">
        <f t="shared" si="7"/>
      </c>
    </row>
    <row r="13" spans="1:23" s="10" customFormat="1" ht="14.25" customHeight="1">
      <c r="A13" s="6"/>
      <c r="B13" s="46">
        <f t="shared" si="2"/>
        <v>42986</v>
      </c>
      <c r="C13" s="47" t="str">
        <f t="shared" si="0"/>
        <v>יום ו</v>
      </c>
      <c r="D13" s="92">
        <f t="shared" si="3"/>
        <v>0</v>
      </c>
      <c r="E13" s="79"/>
      <c r="F13" s="79"/>
      <c r="G13" s="39">
        <f t="shared" si="1"/>
        <v>0</v>
      </c>
      <c r="H13" s="7"/>
      <c r="I13" s="7"/>
      <c r="J13" s="7"/>
      <c r="K13" s="7"/>
      <c r="L13" s="7"/>
      <c r="M13" s="7"/>
      <c r="N13" s="7"/>
      <c r="O13" s="7"/>
      <c r="P13" s="7"/>
      <c r="Q13" s="7"/>
      <c r="R13" s="7"/>
      <c r="S13" s="42">
        <f t="shared" si="4"/>
        <v>0.000101</v>
      </c>
      <c r="T13" s="42">
        <f t="shared" si="5"/>
        <v>0</v>
      </c>
      <c r="U13" s="43">
        <f t="shared" si="6"/>
      </c>
      <c r="V13" s="8"/>
      <c r="W13" s="9">
        <f t="shared" si="7"/>
      </c>
    </row>
    <row r="14" spans="1:23" s="10" customFormat="1" ht="14.25" customHeight="1">
      <c r="A14" s="6"/>
      <c r="B14" s="46">
        <f t="shared" si="2"/>
        <v>42987</v>
      </c>
      <c r="C14" s="47" t="str">
        <f t="shared" si="0"/>
        <v>שבת</v>
      </c>
      <c r="D14" s="92">
        <f t="shared" si="3"/>
        <v>0</v>
      </c>
      <c r="E14" s="79"/>
      <c r="F14" s="79"/>
      <c r="G14" s="39">
        <f t="shared" si="1"/>
        <v>0</v>
      </c>
      <c r="H14" s="7"/>
      <c r="I14" s="7"/>
      <c r="J14" s="7"/>
      <c r="K14" s="7"/>
      <c r="L14" s="7"/>
      <c r="M14" s="7"/>
      <c r="N14" s="7"/>
      <c r="O14" s="7"/>
      <c r="P14" s="7"/>
      <c r="Q14" s="7"/>
      <c r="R14" s="7"/>
      <c r="S14" s="42">
        <f t="shared" si="4"/>
        <v>0.000101</v>
      </c>
      <c r="T14" s="42">
        <f t="shared" si="5"/>
        <v>0</v>
      </c>
      <c r="U14" s="43">
        <f t="shared" si="6"/>
      </c>
      <c r="V14" s="8"/>
      <c r="W14" s="9">
        <f t="shared" si="7"/>
      </c>
    </row>
    <row r="15" spans="1:23" s="10" customFormat="1" ht="14.25" customHeight="1">
      <c r="A15" s="6"/>
      <c r="B15" s="46">
        <f t="shared" si="2"/>
        <v>42988</v>
      </c>
      <c r="C15" s="47" t="str">
        <f t="shared" si="0"/>
        <v>יום א</v>
      </c>
      <c r="D15" s="92">
        <f t="shared" si="3"/>
        <v>0.3541666666666667</v>
      </c>
      <c r="E15" s="79"/>
      <c r="F15" s="79"/>
      <c r="G15" s="39">
        <f t="shared" si="1"/>
        <v>0</v>
      </c>
      <c r="H15" s="7"/>
      <c r="I15" s="7"/>
      <c r="J15" s="7"/>
      <c r="K15" s="7"/>
      <c r="L15" s="7"/>
      <c r="M15" s="7"/>
      <c r="N15" s="7"/>
      <c r="O15" s="7"/>
      <c r="P15" s="7"/>
      <c r="Q15" s="7"/>
      <c r="R15" s="7"/>
      <c r="S15" s="42">
        <f t="shared" si="4"/>
        <v>0.000101</v>
      </c>
      <c r="T15" s="42">
        <f t="shared" si="5"/>
        <v>0</v>
      </c>
      <c r="U15" s="43">
        <f t="shared" si="6"/>
      </c>
      <c r="V15" s="8"/>
      <c r="W15" s="9">
        <f t="shared" si="7"/>
      </c>
    </row>
    <row r="16" spans="1:23" s="10" customFormat="1" ht="14.25" customHeight="1">
      <c r="A16" s="6"/>
      <c r="B16" s="46">
        <f t="shared" si="2"/>
        <v>42989</v>
      </c>
      <c r="C16" s="47" t="str">
        <f t="shared" si="0"/>
        <v>יום ב</v>
      </c>
      <c r="D16" s="92">
        <f t="shared" si="3"/>
        <v>0.3541666666666667</v>
      </c>
      <c r="E16" s="79"/>
      <c r="F16" s="79"/>
      <c r="G16" s="39">
        <f t="shared" si="1"/>
        <v>0</v>
      </c>
      <c r="H16" s="7"/>
      <c r="I16" s="7"/>
      <c r="J16" s="7"/>
      <c r="K16" s="7"/>
      <c r="L16" s="7"/>
      <c r="M16" s="7"/>
      <c r="N16" s="7"/>
      <c r="O16" s="7"/>
      <c r="P16" s="7"/>
      <c r="Q16" s="7"/>
      <c r="R16" s="7"/>
      <c r="S16" s="42">
        <f t="shared" si="4"/>
        <v>0.000101</v>
      </c>
      <c r="T16" s="42">
        <f t="shared" si="5"/>
        <v>0</v>
      </c>
      <c r="U16" s="43">
        <f t="shared" si="6"/>
      </c>
      <c r="V16" s="8"/>
      <c r="W16" s="9">
        <f t="shared" si="7"/>
      </c>
    </row>
    <row r="17" spans="1:23" s="10" customFormat="1" ht="14.25" customHeight="1">
      <c r="A17" s="6"/>
      <c r="B17" s="46">
        <f t="shared" si="2"/>
        <v>42990</v>
      </c>
      <c r="C17" s="47" t="str">
        <f t="shared" si="0"/>
        <v>יום ג</v>
      </c>
      <c r="D17" s="92">
        <f t="shared" si="3"/>
        <v>0.3541666666666667</v>
      </c>
      <c r="E17" s="79"/>
      <c r="F17" s="79"/>
      <c r="G17" s="39">
        <f t="shared" si="1"/>
        <v>0</v>
      </c>
      <c r="H17" s="7"/>
      <c r="I17" s="7"/>
      <c r="J17" s="7"/>
      <c r="K17" s="7"/>
      <c r="L17" s="7"/>
      <c r="M17" s="7"/>
      <c r="N17" s="7"/>
      <c r="O17" s="7"/>
      <c r="P17" s="7"/>
      <c r="Q17" s="7"/>
      <c r="R17" s="7"/>
      <c r="S17" s="42">
        <f t="shared" si="4"/>
        <v>0.000101</v>
      </c>
      <c r="T17" s="42">
        <f t="shared" si="5"/>
        <v>0</v>
      </c>
      <c r="U17" s="43">
        <f t="shared" si="6"/>
      </c>
      <c r="V17" s="8"/>
      <c r="W17" s="9">
        <f t="shared" si="7"/>
      </c>
    </row>
    <row r="18" spans="1:23" s="10" customFormat="1" ht="14.25" customHeight="1">
      <c r="A18" s="6"/>
      <c r="B18" s="46">
        <f t="shared" si="2"/>
        <v>42991</v>
      </c>
      <c r="C18" s="47" t="str">
        <f t="shared" si="0"/>
        <v>יום ד</v>
      </c>
      <c r="D18" s="92">
        <f t="shared" si="3"/>
        <v>0.3541666666666667</v>
      </c>
      <c r="E18" s="79"/>
      <c r="F18" s="79"/>
      <c r="G18" s="39">
        <f t="shared" si="1"/>
        <v>0</v>
      </c>
      <c r="H18" s="7"/>
      <c r="I18" s="7"/>
      <c r="J18" s="7"/>
      <c r="K18" s="7"/>
      <c r="L18" s="7"/>
      <c r="M18" s="7"/>
      <c r="N18" s="7"/>
      <c r="O18" s="7"/>
      <c r="P18" s="7"/>
      <c r="Q18" s="7"/>
      <c r="R18" s="7"/>
      <c r="S18" s="42">
        <f t="shared" si="4"/>
        <v>0.000101</v>
      </c>
      <c r="T18" s="42">
        <f t="shared" si="5"/>
        <v>0</v>
      </c>
      <c r="U18" s="43">
        <f t="shared" si="6"/>
      </c>
      <c r="V18" s="8"/>
      <c r="W18" s="9">
        <f t="shared" si="7"/>
      </c>
    </row>
    <row r="19" spans="1:23" s="10" customFormat="1" ht="14.25" customHeight="1">
      <c r="A19" s="6"/>
      <c r="B19" s="46">
        <f t="shared" si="2"/>
        <v>42992</v>
      </c>
      <c r="C19" s="47" t="str">
        <f t="shared" si="0"/>
        <v>יום ה</v>
      </c>
      <c r="D19" s="92">
        <f t="shared" si="3"/>
        <v>0.3541666666666667</v>
      </c>
      <c r="E19" s="79"/>
      <c r="F19" s="79"/>
      <c r="G19" s="39">
        <f t="shared" si="1"/>
        <v>0</v>
      </c>
      <c r="H19" s="7"/>
      <c r="I19" s="7"/>
      <c r="J19" s="7"/>
      <c r="K19" s="7"/>
      <c r="L19" s="7"/>
      <c r="M19" s="7"/>
      <c r="N19" s="7"/>
      <c r="O19" s="7"/>
      <c r="P19" s="7"/>
      <c r="Q19" s="7"/>
      <c r="R19" s="7"/>
      <c r="S19" s="42">
        <f t="shared" si="4"/>
        <v>0.000101</v>
      </c>
      <c r="T19" s="42">
        <f t="shared" si="5"/>
        <v>0</v>
      </c>
      <c r="U19" s="43">
        <f t="shared" si="6"/>
      </c>
      <c r="V19" s="8"/>
      <c r="W19" s="9">
        <f t="shared" si="7"/>
      </c>
    </row>
    <row r="20" spans="1:23" s="10" customFormat="1" ht="14.25" customHeight="1">
      <c r="A20" s="6"/>
      <c r="B20" s="46">
        <f t="shared" si="2"/>
        <v>42993</v>
      </c>
      <c r="C20" s="47" t="str">
        <f t="shared" si="0"/>
        <v>יום ו</v>
      </c>
      <c r="D20" s="92">
        <f t="shared" si="3"/>
        <v>0</v>
      </c>
      <c r="E20" s="79"/>
      <c r="F20" s="79"/>
      <c r="G20" s="39">
        <f t="shared" si="1"/>
        <v>0</v>
      </c>
      <c r="H20" s="7"/>
      <c r="I20" s="7"/>
      <c r="J20" s="7"/>
      <c r="K20" s="7"/>
      <c r="L20" s="7"/>
      <c r="M20" s="7"/>
      <c r="N20" s="7"/>
      <c r="O20" s="7"/>
      <c r="P20" s="7"/>
      <c r="Q20" s="7"/>
      <c r="R20" s="7"/>
      <c r="S20" s="42">
        <f t="shared" si="4"/>
        <v>0.000101</v>
      </c>
      <c r="T20" s="42">
        <f t="shared" si="5"/>
        <v>0</v>
      </c>
      <c r="U20" s="43">
        <f t="shared" si="6"/>
      </c>
      <c r="V20" s="8"/>
      <c r="W20" s="9">
        <f t="shared" si="7"/>
      </c>
    </row>
    <row r="21" spans="1:27" s="10" customFormat="1" ht="14.25" customHeight="1">
      <c r="A21" s="6"/>
      <c r="B21" s="46">
        <f t="shared" si="2"/>
        <v>42994</v>
      </c>
      <c r="C21" s="47" t="str">
        <f t="shared" si="0"/>
        <v>שבת</v>
      </c>
      <c r="D21" s="92">
        <f t="shared" si="3"/>
        <v>0</v>
      </c>
      <c r="E21" s="79"/>
      <c r="F21" s="79"/>
      <c r="G21" s="39">
        <f t="shared" si="1"/>
        <v>0</v>
      </c>
      <c r="H21" s="7"/>
      <c r="I21" s="7"/>
      <c r="J21" s="7"/>
      <c r="K21" s="7"/>
      <c r="L21" s="7"/>
      <c r="M21" s="7"/>
      <c r="N21" s="7"/>
      <c r="O21" s="7"/>
      <c r="P21" s="7"/>
      <c r="Q21" s="7"/>
      <c r="R21" s="7"/>
      <c r="S21" s="42">
        <f t="shared" si="4"/>
        <v>0.000101</v>
      </c>
      <c r="T21" s="42">
        <f t="shared" si="5"/>
        <v>0</v>
      </c>
      <c r="U21" s="43">
        <f t="shared" si="6"/>
      </c>
      <c r="V21" s="8"/>
      <c r="W21" s="9">
        <f t="shared" si="7"/>
      </c>
      <c r="AA21" s="13"/>
    </row>
    <row r="22" spans="1:23" s="10" customFormat="1" ht="14.25" customHeight="1">
      <c r="A22" s="6"/>
      <c r="B22" s="46">
        <f t="shared" si="2"/>
        <v>42995</v>
      </c>
      <c r="C22" s="47" t="str">
        <f t="shared" si="0"/>
        <v>יום א</v>
      </c>
      <c r="D22" s="92">
        <f t="shared" si="3"/>
        <v>0.3541666666666667</v>
      </c>
      <c r="E22" s="79"/>
      <c r="F22" s="79"/>
      <c r="G22" s="39">
        <f t="shared" si="1"/>
        <v>0</v>
      </c>
      <c r="H22" s="7"/>
      <c r="I22" s="7"/>
      <c r="J22" s="7"/>
      <c r="K22" s="7"/>
      <c r="L22" s="7"/>
      <c r="M22" s="7"/>
      <c r="N22" s="7"/>
      <c r="O22" s="7"/>
      <c r="P22" s="7"/>
      <c r="Q22" s="7"/>
      <c r="R22" s="7"/>
      <c r="S22" s="42">
        <f t="shared" si="4"/>
        <v>0.000101</v>
      </c>
      <c r="T22" s="42">
        <f t="shared" si="5"/>
        <v>0</v>
      </c>
      <c r="U22" s="43">
        <f t="shared" si="6"/>
      </c>
      <c r="V22" s="8"/>
      <c r="W22" s="9">
        <f t="shared" si="7"/>
      </c>
    </row>
    <row r="23" spans="1:23" s="10" customFormat="1" ht="14.25" customHeight="1">
      <c r="A23" s="6"/>
      <c r="B23" s="46">
        <f t="shared" si="2"/>
        <v>42996</v>
      </c>
      <c r="C23" s="47" t="str">
        <f t="shared" si="0"/>
        <v>יום ב</v>
      </c>
      <c r="D23" s="92">
        <f t="shared" si="3"/>
        <v>0.3541666666666667</v>
      </c>
      <c r="E23" s="79"/>
      <c r="F23" s="79"/>
      <c r="G23" s="39">
        <f t="shared" si="1"/>
        <v>0</v>
      </c>
      <c r="H23" s="7"/>
      <c r="I23" s="7"/>
      <c r="J23" s="7"/>
      <c r="K23" s="7"/>
      <c r="L23" s="7"/>
      <c r="M23" s="7"/>
      <c r="N23" s="7"/>
      <c r="O23" s="7"/>
      <c r="P23" s="7"/>
      <c r="Q23" s="7"/>
      <c r="R23" s="7"/>
      <c r="S23" s="42">
        <f t="shared" si="4"/>
        <v>0.000101</v>
      </c>
      <c r="T23" s="42">
        <f t="shared" si="5"/>
        <v>0</v>
      </c>
      <c r="U23" s="43">
        <f t="shared" si="6"/>
      </c>
      <c r="V23" s="8"/>
      <c r="W23" s="9">
        <f t="shared" si="7"/>
      </c>
    </row>
    <row r="24" spans="1:23" s="10" customFormat="1" ht="14.25" customHeight="1">
      <c r="A24" s="6"/>
      <c r="B24" s="46">
        <f t="shared" si="2"/>
        <v>42997</v>
      </c>
      <c r="C24" s="47" t="str">
        <f t="shared" si="0"/>
        <v>יום ג</v>
      </c>
      <c r="D24" s="92">
        <f t="shared" si="3"/>
        <v>0.3541666666666667</v>
      </c>
      <c r="E24" s="79"/>
      <c r="F24" s="79"/>
      <c r="G24" s="39">
        <f t="shared" si="1"/>
        <v>0</v>
      </c>
      <c r="H24" s="7"/>
      <c r="I24" s="7"/>
      <c r="J24" s="7"/>
      <c r="K24" s="7"/>
      <c r="L24" s="7"/>
      <c r="M24" s="7"/>
      <c r="N24" s="7"/>
      <c r="O24" s="7"/>
      <c r="P24" s="7"/>
      <c r="Q24" s="7"/>
      <c r="R24" s="7"/>
      <c r="S24" s="42">
        <f t="shared" si="4"/>
        <v>0.000101</v>
      </c>
      <c r="T24" s="42">
        <f t="shared" si="5"/>
        <v>0</v>
      </c>
      <c r="U24" s="43">
        <f t="shared" si="6"/>
      </c>
      <c r="V24" s="8"/>
      <c r="W24" s="9">
        <f t="shared" si="7"/>
      </c>
    </row>
    <row r="25" spans="1:23" s="10" customFormat="1" ht="14.25" customHeight="1">
      <c r="A25" s="6"/>
      <c r="B25" s="46">
        <f t="shared" si="2"/>
        <v>42998</v>
      </c>
      <c r="C25" s="47" t="str">
        <f t="shared" si="0"/>
        <v>יום ד</v>
      </c>
      <c r="D25" s="92">
        <f t="shared" si="3"/>
        <v>0.3541666666666667</v>
      </c>
      <c r="E25" s="79"/>
      <c r="F25" s="79"/>
      <c r="G25" s="39">
        <f t="shared" si="1"/>
        <v>0</v>
      </c>
      <c r="H25" s="7"/>
      <c r="I25" s="7"/>
      <c r="J25" s="7"/>
      <c r="K25" s="7"/>
      <c r="L25" s="7"/>
      <c r="M25" s="7"/>
      <c r="N25" s="7"/>
      <c r="O25" s="7"/>
      <c r="P25" s="7"/>
      <c r="Q25" s="7"/>
      <c r="R25" s="7"/>
      <c r="S25" s="42">
        <f t="shared" si="4"/>
        <v>0.000101</v>
      </c>
      <c r="T25" s="42">
        <f t="shared" si="5"/>
        <v>0</v>
      </c>
      <c r="U25" s="43">
        <f t="shared" si="6"/>
      </c>
      <c r="V25" s="8"/>
      <c r="W25" s="9">
        <f t="shared" si="7"/>
      </c>
    </row>
    <row r="26" spans="1:23" s="10" customFormat="1" ht="14.25" customHeight="1">
      <c r="A26" s="6"/>
      <c r="B26" s="46">
        <f t="shared" si="2"/>
        <v>42999</v>
      </c>
      <c r="C26" s="47" t="str">
        <f t="shared" si="0"/>
        <v>יום ה</v>
      </c>
      <c r="D26" s="92">
        <f t="shared" si="3"/>
        <v>0.3541666666666667</v>
      </c>
      <c r="E26" s="79"/>
      <c r="F26" s="79"/>
      <c r="G26" s="39">
        <f t="shared" si="1"/>
        <v>0</v>
      </c>
      <c r="H26" s="7"/>
      <c r="I26" s="7"/>
      <c r="J26" s="7"/>
      <c r="K26" s="7"/>
      <c r="L26" s="7"/>
      <c r="M26" s="7"/>
      <c r="N26" s="7"/>
      <c r="O26" s="7"/>
      <c r="P26" s="7"/>
      <c r="Q26" s="7"/>
      <c r="R26" s="7"/>
      <c r="S26" s="42">
        <f t="shared" si="4"/>
        <v>0.000101</v>
      </c>
      <c r="T26" s="42">
        <f t="shared" si="5"/>
        <v>0</v>
      </c>
      <c r="U26" s="43">
        <f t="shared" si="6"/>
      </c>
      <c r="V26" s="8"/>
      <c r="W26" s="9">
        <f t="shared" si="7"/>
      </c>
    </row>
    <row r="27" spans="1:23" s="10" customFormat="1" ht="14.25" customHeight="1">
      <c r="A27" s="6"/>
      <c r="B27" s="46">
        <f t="shared" si="2"/>
        <v>43000</v>
      </c>
      <c r="C27" s="47" t="str">
        <f t="shared" si="0"/>
        <v>יום ו</v>
      </c>
      <c r="D27" s="92">
        <f t="shared" si="3"/>
        <v>0</v>
      </c>
      <c r="E27" s="79"/>
      <c r="F27" s="79"/>
      <c r="G27" s="39">
        <f t="shared" si="1"/>
        <v>0</v>
      </c>
      <c r="H27" s="7"/>
      <c r="I27" s="7"/>
      <c r="J27" s="7"/>
      <c r="K27" s="7"/>
      <c r="L27" s="7"/>
      <c r="M27" s="7"/>
      <c r="N27" s="7"/>
      <c r="O27" s="7"/>
      <c r="P27" s="7"/>
      <c r="Q27" s="7"/>
      <c r="R27" s="7"/>
      <c r="S27" s="42">
        <f t="shared" si="4"/>
        <v>0.000101</v>
      </c>
      <c r="T27" s="42">
        <f t="shared" si="5"/>
        <v>0</v>
      </c>
      <c r="U27" s="43">
        <f t="shared" si="6"/>
      </c>
      <c r="V27" s="8"/>
      <c r="W27" s="9">
        <f t="shared" si="7"/>
      </c>
    </row>
    <row r="28" spans="1:23" s="10" customFormat="1" ht="14.25" customHeight="1">
      <c r="A28" s="6"/>
      <c r="B28" s="46">
        <f t="shared" si="2"/>
        <v>43001</v>
      </c>
      <c r="C28" s="47" t="str">
        <f t="shared" si="0"/>
        <v>שבת</v>
      </c>
      <c r="D28" s="92">
        <f t="shared" si="3"/>
        <v>0</v>
      </c>
      <c r="E28" s="79"/>
      <c r="F28" s="79"/>
      <c r="G28" s="39">
        <f t="shared" si="1"/>
        <v>0</v>
      </c>
      <c r="H28" s="7"/>
      <c r="I28" s="7"/>
      <c r="J28" s="7"/>
      <c r="K28" s="7"/>
      <c r="L28" s="7"/>
      <c r="M28" s="7"/>
      <c r="N28" s="7"/>
      <c r="O28" s="7"/>
      <c r="P28" s="7"/>
      <c r="Q28" s="7"/>
      <c r="R28" s="7"/>
      <c r="S28" s="42">
        <f t="shared" si="4"/>
        <v>0.000101</v>
      </c>
      <c r="T28" s="42">
        <f t="shared" si="5"/>
        <v>0</v>
      </c>
      <c r="U28" s="43">
        <f t="shared" si="6"/>
      </c>
      <c r="V28" s="8"/>
      <c r="W28" s="9">
        <f t="shared" si="7"/>
      </c>
    </row>
    <row r="29" spans="1:23" s="10" customFormat="1" ht="14.25" customHeight="1">
      <c r="A29" s="6"/>
      <c r="B29" s="46">
        <f t="shared" si="2"/>
        <v>43002</v>
      </c>
      <c r="C29" s="47" t="str">
        <f t="shared" si="0"/>
        <v>יום א</v>
      </c>
      <c r="D29" s="92">
        <f t="shared" si="3"/>
        <v>0.3541666666666667</v>
      </c>
      <c r="E29" s="79"/>
      <c r="F29" s="79"/>
      <c r="G29" s="39">
        <f t="shared" si="1"/>
        <v>0</v>
      </c>
      <c r="H29" s="7"/>
      <c r="I29" s="7"/>
      <c r="J29" s="7"/>
      <c r="K29" s="7"/>
      <c r="L29" s="7"/>
      <c r="M29" s="7"/>
      <c r="N29" s="7"/>
      <c r="O29" s="7"/>
      <c r="P29" s="7"/>
      <c r="Q29" s="7"/>
      <c r="R29" s="7"/>
      <c r="S29" s="42">
        <f t="shared" si="4"/>
        <v>0.000101</v>
      </c>
      <c r="T29" s="42">
        <f t="shared" si="5"/>
        <v>0</v>
      </c>
      <c r="U29" s="43">
        <f t="shared" si="6"/>
      </c>
      <c r="V29" s="8"/>
      <c r="W29" s="9">
        <f t="shared" si="7"/>
      </c>
    </row>
    <row r="30" spans="1:23" s="10" customFormat="1" ht="14.25" customHeight="1">
      <c r="A30" s="6"/>
      <c r="B30" s="46">
        <f t="shared" si="2"/>
        <v>43003</v>
      </c>
      <c r="C30" s="47" t="str">
        <f t="shared" si="0"/>
        <v>יום ב</v>
      </c>
      <c r="D30" s="92">
        <f t="shared" si="3"/>
        <v>0.3541666666666667</v>
      </c>
      <c r="E30" s="79"/>
      <c r="F30" s="79"/>
      <c r="G30" s="39">
        <f t="shared" si="1"/>
        <v>0</v>
      </c>
      <c r="H30" s="7"/>
      <c r="I30" s="7"/>
      <c r="J30" s="7"/>
      <c r="K30" s="7"/>
      <c r="L30" s="7"/>
      <c r="M30" s="7"/>
      <c r="N30" s="7"/>
      <c r="O30" s="7"/>
      <c r="P30" s="7"/>
      <c r="Q30" s="7"/>
      <c r="R30" s="7"/>
      <c r="S30" s="42">
        <f t="shared" si="4"/>
        <v>0.000101</v>
      </c>
      <c r="T30" s="42">
        <f t="shared" si="5"/>
        <v>0</v>
      </c>
      <c r="U30" s="43">
        <f t="shared" si="6"/>
      </c>
      <c r="V30" s="8"/>
      <c r="W30" s="9">
        <f t="shared" si="7"/>
      </c>
    </row>
    <row r="31" spans="1:23" s="10" customFormat="1" ht="14.25" customHeight="1">
      <c r="A31" s="6"/>
      <c r="B31" s="46">
        <f t="shared" si="2"/>
        <v>43004</v>
      </c>
      <c r="C31" s="47" t="str">
        <f t="shared" si="0"/>
        <v>יום ג</v>
      </c>
      <c r="D31" s="92">
        <f t="shared" si="3"/>
        <v>0.3541666666666667</v>
      </c>
      <c r="E31" s="79"/>
      <c r="F31" s="79"/>
      <c r="G31" s="39">
        <f t="shared" si="1"/>
        <v>0</v>
      </c>
      <c r="H31" s="7"/>
      <c r="I31" s="7"/>
      <c r="J31" s="7"/>
      <c r="K31" s="7"/>
      <c r="L31" s="7"/>
      <c r="M31" s="7"/>
      <c r="N31" s="7"/>
      <c r="O31" s="7"/>
      <c r="P31" s="7"/>
      <c r="Q31" s="7"/>
      <c r="R31" s="7"/>
      <c r="S31" s="42">
        <f t="shared" si="4"/>
        <v>0.000101</v>
      </c>
      <c r="T31" s="42">
        <f t="shared" si="5"/>
        <v>0</v>
      </c>
      <c r="U31" s="43">
        <f t="shared" si="6"/>
      </c>
      <c r="V31" s="8"/>
      <c r="W31" s="9">
        <f t="shared" si="7"/>
      </c>
    </row>
    <row r="32" spans="1:23" s="10" customFormat="1" ht="14.25" customHeight="1">
      <c r="A32" s="6"/>
      <c r="B32" s="46">
        <f t="shared" si="2"/>
        <v>43005</v>
      </c>
      <c r="C32" s="47" t="str">
        <f t="shared" si="0"/>
        <v>יום ד</v>
      </c>
      <c r="D32" s="92">
        <f t="shared" si="3"/>
        <v>0.3541666666666667</v>
      </c>
      <c r="E32" s="79"/>
      <c r="F32" s="79"/>
      <c r="G32" s="39">
        <f t="shared" si="1"/>
        <v>0</v>
      </c>
      <c r="H32" s="7"/>
      <c r="I32" s="7"/>
      <c r="J32" s="7"/>
      <c r="K32" s="7"/>
      <c r="L32" s="7"/>
      <c r="M32" s="7"/>
      <c r="N32" s="7"/>
      <c r="O32" s="7"/>
      <c r="P32" s="7"/>
      <c r="Q32" s="7"/>
      <c r="R32" s="7"/>
      <c r="S32" s="42">
        <f t="shared" si="4"/>
        <v>0.000101</v>
      </c>
      <c r="T32" s="42">
        <f t="shared" si="5"/>
        <v>0</v>
      </c>
      <c r="U32" s="43">
        <f t="shared" si="6"/>
      </c>
      <c r="V32" s="8"/>
      <c r="W32" s="9">
        <f t="shared" si="7"/>
      </c>
    </row>
    <row r="33" spans="1:23" s="10" customFormat="1" ht="14.25" customHeight="1">
      <c r="A33" s="6"/>
      <c r="B33" s="46">
        <f t="shared" si="2"/>
        <v>43006</v>
      </c>
      <c r="C33" s="47" t="str">
        <f t="shared" si="0"/>
        <v>יום ה</v>
      </c>
      <c r="D33" s="92">
        <f t="shared" si="3"/>
        <v>0.3541666666666667</v>
      </c>
      <c r="E33" s="79"/>
      <c r="F33" s="79"/>
      <c r="G33" s="39">
        <f>IF(((TEXT($B$2,"mm"))-(TEXT(B33,"mm"))=0),IF(E33=0,0,(F33-E33)))</f>
        <v>0</v>
      </c>
      <c r="H33" s="7"/>
      <c r="I33" s="7"/>
      <c r="J33" s="7"/>
      <c r="K33" s="7"/>
      <c r="L33" s="7"/>
      <c r="M33" s="7"/>
      <c r="N33" s="7"/>
      <c r="O33" s="7"/>
      <c r="P33" s="7"/>
      <c r="Q33" s="7"/>
      <c r="R33" s="7"/>
      <c r="S33" s="42">
        <f t="shared" si="4"/>
        <v>0.000101</v>
      </c>
      <c r="T33" s="42">
        <f t="shared" si="5"/>
        <v>0</v>
      </c>
      <c r="U33" s="43">
        <f t="shared" si="6"/>
      </c>
      <c r="V33" s="8"/>
      <c r="W33" s="9">
        <f t="shared" si="7"/>
      </c>
    </row>
    <row r="34" spans="1:23" s="10" customFormat="1" ht="14.25" customHeight="1">
      <c r="A34" s="6"/>
      <c r="B34" s="46">
        <f t="shared" si="2"/>
        <v>43007</v>
      </c>
      <c r="C34" s="47" t="str">
        <f t="shared" si="0"/>
        <v>יום ו</v>
      </c>
      <c r="D34" s="92">
        <f t="shared" si="3"/>
        <v>0</v>
      </c>
      <c r="E34" s="79"/>
      <c r="F34" s="79"/>
      <c r="G34" s="39">
        <f>IF(((TEXT($B$2,"mm"))-(TEXT(B34,"mm"))=0),IF(E34=0,0,(F34-E34)))</f>
        <v>0</v>
      </c>
      <c r="H34" s="7"/>
      <c r="I34" s="7"/>
      <c r="J34" s="7"/>
      <c r="K34" s="7"/>
      <c r="L34" s="7"/>
      <c r="M34" s="7"/>
      <c r="N34" s="7"/>
      <c r="O34" s="7"/>
      <c r="P34" s="7"/>
      <c r="Q34" s="7"/>
      <c r="R34" s="7"/>
      <c r="S34" s="42">
        <f t="shared" si="4"/>
        <v>0.000101</v>
      </c>
      <c r="T34" s="42">
        <f>IF(((TEXT($B$2,"mm"))-(TEXT(B34,"mm"))=0),T33+(SUM(H34:R34)),T33)</f>
        <v>0</v>
      </c>
      <c r="U34" s="43">
        <f>IF(((TEXT($B$2,"mm"))-(TEXT(B34,"mm"))=0),IF(COUNTA(H34:R34,E34:F34)&gt;0,1,""),"")</f>
      </c>
      <c r="V34" s="8"/>
      <c r="W34" s="9">
        <f t="shared" si="7"/>
      </c>
    </row>
    <row r="35" spans="1:23" s="10" customFormat="1" ht="14.25" customHeight="1" thickBot="1">
      <c r="A35" s="6"/>
      <c r="B35" s="46">
        <f t="shared" si="2"/>
        <v>43008</v>
      </c>
      <c r="C35" s="47" t="str">
        <f t="shared" si="0"/>
        <v>שבת</v>
      </c>
      <c r="D35" s="92">
        <f t="shared" si="3"/>
        <v>0</v>
      </c>
      <c r="E35" s="79"/>
      <c r="F35" s="79"/>
      <c r="G35" s="39">
        <f t="shared" si="1"/>
        <v>0</v>
      </c>
      <c r="H35" s="7"/>
      <c r="I35" s="7"/>
      <c r="J35" s="7"/>
      <c r="K35" s="7"/>
      <c r="L35" s="7"/>
      <c r="M35" s="7"/>
      <c r="N35" s="7"/>
      <c r="O35" s="7"/>
      <c r="P35" s="7"/>
      <c r="Q35" s="7"/>
      <c r="R35" s="7"/>
      <c r="S35" s="42">
        <f t="shared" si="4"/>
        <v>0.000101</v>
      </c>
      <c r="T35" s="42">
        <f t="shared" si="5"/>
        <v>0</v>
      </c>
      <c r="U35" s="43">
        <f>IF(((TEXT($B$2,"mm"))-(TEXT(B35,"mm"))=0),IF(COUNTA(H35:R35,E35:F35)&gt;0,1,""),"")</f>
      </c>
      <c r="V35" s="8"/>
      <c r="W35" s="9">
        <f t="shared" si="7"/>
      </c>
    </row>
    <row r="36" spans="1:22" s="26" customFormat="1" ht="24.75" customHeight="1" thickBot="1">
      <c r="A36" s="18"/>
      <c r="B36" s="19"/>
      <c r="C36" s="20"/>
      <c r="D36" s="21">
        <f>SUM(D6:D35)</f>
        <v>7.083333333333335</v>
      </c>
      <c r="E36" s="38"/>
      <c r="F36" s="38"/>
      <c r="G36" s="23">
        <f aca="true" t="shared" si="8" ref="G36:R36">SUM(G6:G35)</f>
        <v>0</v>
      </c>
      <c r="H36" s="95">
        <f t="shared" si="8"/>
        <v>0</v>
      </c>
      <c r="I36" s="95">
        <f t="shared" si="8"/>
        <v>0</v>
      </c>
      <c r="J36" s="95">
        <f t="shared" si="8"/>
        <v>0</v>
      </c>
      <c r="K36" s="95">
        <f t="shared" si="8"/>
        <v>0</v>
      </c>
      <c r="L36" s="95">
        <f t="shared" si="8"/>
        <v>0</v>
      </c>
      <c r="M36" s="95">
        <f t="shared" si="8"/>
        <v>0</v>
      </c>
      <c r="N36" s="95">
        <f t="shared" si="8"/>
        <v>0</v>
      </c>
      <c r="O36" s="95">
        <f t="shared" si="8"/>
        <v>0</v>
      </c>
      <c r="P36" s="95">
        <f t="shared" si="8"/>
        <v>0</v>
      </c>
      <c r="Q36" s="95">
        <f t="shared" si="8"/>
        <v>0</v>
      </c>
      <c r="R36" s="95">
        <f t="shared" si="8"/>
        <v>0</v>
      </c>
      <c r="S36" s="75"/>
      <c r="T36" s="21">
        <f>T35</f>
        <v>0</v>
      </c>
      <c r="U36" s="25">
        <f>SUM(U6:U35)</f>
        <v>0</v>
      </c>
      <c r="V36" s="25">
        <f>COUNTA(V6:V35)</f>
        <v>0</v>
      </c>
    </row>
    <row r="37" spans="1:23" s="26" customFormat="1" ht="24.75" customHeight="1" thickBot="1">
      <c r="A37" s="119" t="s">
        <v>53</v>
      </c>
      <c r="B37" s="120"/>
      <c r="C37" s="120"/>
      <c r="D37" s="120"/>
      <c r="E37" s="120"/>
      <c r="F37" s="121"/>
      <c r="G37" s="83"/>
      <c r="H37" s="94">
        <f>H36/(MAX(D36,T36))</f>
        <v>0</v>
      </c>
      <c r="I37" s="94">
        <f>I36/(MAX(D36,T36))</f>
        <v>0</v>
      </c>
      <c r="J37" s="94">
        <f>J36/(MAX(D36,T36))</f>
        <v>0</v>
      </c>
      <c r="K37" s="94">
        <f>K36/(MAX(D36,T36))</f>
        <v>0</v>
      </c>
      <c r="L37" s="94">
        <f>L36/(MAX(D36,T36))</f>
        <v>0</v>
      </c>
      <c r="M37" s="94">
        <f>M36/(MAX(D36,T36))</f>
        <v>0</v>
      </c>
      <c r="N37" s="94">
        <f>N36/(MAX(D36,T36))</f>
        <v>0</v>
      </c>
      <c r="O37" s="87"/>
      <c r="P37" s="87"/>
      <c r="Q37" s="87"/>
      <c r="R37" s="87"/>
      <c r="S37" s="87"/>
      <c r="T37" s="87"/>
      <c r="U37" s="87"/>
      <c r="V37" s="87"/>
      <c r="W37" s="87"/>
    </row>
    <row r="38" spans="1:23" s="26" customFormat="1" ht="24.75" customHeight="1" thickBot="1">
      <c r="A38" s="84" t="s">
        <v>56</v>
      </c>
      <c r="B38" s="88"/>
      <c r="C38" s="84"/>
      <c r="D38" s="84"/>
      <c r="E38" s="84"/>
      <c r="F38" s="89">
        <f>(MAX(D36,T36))</f>
        <v>7.083333333333335</v>
      </c>
      <c r="G38" s="85"/>
      <c r="H38" s="86"/>
      <c r="I38" s="86"/>
      <c r="J38" s="86"/>
      <c r="K38" s="86"/>
      <c r="L38" s="87"/>
      <c r="M38" s="87"/>
      <c r="N38" s="87"/>
      <c r="O38" s="87"/>
      <c r="P38" s="87"/>
      <c r="Q38" s="87"/>
      <c r="R38" s="87"/>
      <c r="S38" s="87"/>
      <c r="T38" s="87"/>
      <c r="U38" s="87"/>
      <c r="V38" s="87"/>
      <c r="W38" s="87"/>
    </row>
    <row r="39" spans="7:24" s="27" customFormat="1" ht="29.25" customHeight="1" thickBot="1">
      <c r="G39" s="122" t="str">
        <f>IF(G36=(H36+I36+J36+K36+L36+M36+N36),"בדיקה: מלוא שעות העבודה הוקצו למשימות ","אין התאמה בין שעות העבודה לשעות שהוקצו למשימות")</f>
        <v>בדיקה: מלוא שעות העבודה הוקצו למשימות </v>
      </c>
      <c r="H39" s="123"/>
      <c r="I39" s="123"/>
      <c r="J39" s="124"/>
      <c r="K39" s="86"/>
      <c r="L39" s="87"/>
      <c r="S39" s="125" t="s">
        <v>37</v>
      </c>
      <c r="T39" s="126"/>
      <c r="U39" s="127"/>
      <c r="V39" s="68">
        <f>IF(U36=0,0,V36/U36)</f>
        <v>0</v>
      </c>
      <c r="X39" s="28"/>
    </row>
    <row r="40" spans="1:4" s="29" customFormat="1" ht="21" customHeight="1" thickTop="1">
      <c r="A40" s="29" t="s">
        <v>28</v>
      </c>
      <c r="C40" s="30"/>
      <c r="D40" s="30"/>
    </row>
    <row r="41" spans="1:27" s="3" customFormat="1" ht="12">
      <c r="A41" s="9"/>
      <c r="B41" s="9"/>
      <c r="C41" s="31"/>
      <c r="D41" s="31"/>
      <c r="Y41" s="2"/>
      <c r="Z41" s="2"/>
      <c r="AA41" s="2"/>
    </row>
    <row r="42" spans="1:25" s="3" customFormat="1" ht="21" customHeight="1" thickBot="1">
      <c r="A42" s="70" t="s">
        <v>32</v>
      </c>
      <c r="B42" s="32"/>
      <c r="C42" s="102"/>
      <c r="D42" s="102"/>
      <c r="E42" s="102"/>
      <c r="F42" s="113" t="s">
        <v>46</v>
      </c>
      <c r="G42" s="114"/>
      <c r="H42" s="114"/>
      <c r="I42" s="102"/>
      <c r="J42" s="102"/>
      <c r="K42" s="102"/>
      <c r="L42" s="102"/>
      <c r="M42" s="32"/>
      <c r="W42" s="2"/>
      <c r="X42" s="2"/>
      <c r="Y42" s="2"/>
    </row>
    <row r="43" spans="1:25" s="3" customFormat="1" ht="21" customHeight="1" thickBot="1">
      <c r="A43" s="70" t="s">
        <v>44</v>
      </c>
      <c r="B43" s="32"/>
      <c r="C43" s="102"/>
      <c r="D43" s="102"/>
      <c r="E43" s="102"/>
      <c r="F43" s="113" t="s">
        <v>45</v>
      </c>
      <c r="G43" s="114"/>
      <c r="H43" s="114"/>
      <c r="I43" s="102"/>
      <c r="J43" s="102"/>
      <c r="K43" s="102"/>
      <c r="L43" s="102"/>
      <c r="M43" s="32"/>
      <c r="W43" s="2"/>
      <c r="X43" s="2"/>
      <c r="Y43" s="2"/>
    </row>
    <row r="44" spans="1:25" s="3" customFormat="1" ht="21" customHeight="1" thickBot="1">
      <c r="A44" s="70"/>
      <c r="B44" s="32" t="s">
        <v>33</v>
      </c>
      <c r="C44" s="102"/>
      <c r="D44" s="102"/>
      <c r="E44" s="102"/>
      <c r="F44" s="72"/>
      <c r="G44" s="71"/>
      <c r="H44" s="32" t="s">
        <v>33</v>
      </c>
      <c r="I44" s="102"/>
      <c r="J44" s="102"/>
      <c r="K44" s="102"/>
      <c r="L44" s="102"/>
      <c r="M44" s="32"/>
      <c r="N44" s="32"/>
      <c r="O44" s="73"/>
      <c r="P44" s="73"/>
      <c r="Q44" s="73"/>
      <c r="W44" s="2"/>
      <c r="X44" s="2"/>
      <c r="Y44" s="2"/>
    </row>
    <row r="45" spans="1:4" s="3" customFormat="1" ht="12">
      <c r="A45" s="9"/>
      <c r="B45" s="9"/>
      <c r="C45" s="31"/>
      <c r="D45" s="31"/>
    </row>
    <row r="46" spans="1:4" s="3" customFormat="1" ht="12">
      <c r="A46" s="9"/>
      <c r="B46" s="9"/>
      <c r="C46" s="31"/>
      <c r="D46" s="31"/>
    </row>
    <row r="47" spans="1:4" s="3" customFormat="1" ht="12">
      <c r="A47" s="9"/>
      <c r="B47" s="9"/>
      <c r="C47" s="31"/>
      <c r="D47" s="31"/>
    </row>
    <row r="48" spans="1:4" s="3" customFormat="1" ht="27" customHeight="1">
      <c r="A48" s="109" t="s">
        <v>29</v>
      </c>
      <c r="B48" s="110"/>
      <c r="C48" s="111"/>
      <c r="D48" s="64" t="s">
        <v>40</v>
      </c>
    </row>
    <row r="49" spans="1:16" s="3" customFormat="1" ht="26.25" customHeight="1">
      <c r="A49" s="106" t="s">
        <v>39</v>
      </c>
      <c r="B49" s="107"/>
      <c r="C49" s="108"/>
      <c r="D49" s="63">
        <v>1</v>
      </c>
      <c r="E49" s="112" t="s">
        <v>49</v>
      </c>
      <c r="F49" s="112"/>
      <c r="G49" s="112"/>
      <c r="H49" s="112"/>
      <c r="I49" s="67"/>
      <c r="P49" s="69"/>
    </row>
    <row r="50" spans="1:4" s="3" customFormat="1" ht="22.5" customHeight="1">
      <c r="A50" s="106" t="s">
        <v>34</v>
      </c>
      <c r="B50" s="107"/>
      <c r="C50" s="108"/>
      <c r="D50" s="74">
        <v>0.3541666666666667</v>
      </c>
    </row>
    <row r="51" spans="1:16" s="3" customFormat="1" ht="22.5" customHeight="1">
      <c r="A51" s="106" t="s">
        <v>47</v>
      </c>
      <c r="B51" s="107"/>
      <c r="C51" s="108"/>
      <c r="D51" s="7">
        <v>0.1875</v>
      </c>
      <c r="P51" s="69"/>
    </row>
    <row r="52" spans="1:4" s="3" customFormat="1" ht="12">
      <c r="A52" s="33"/>
      <c r="B52" s="9"/>
      <c r="C52" s="31"/>
      <c r="D52" s="31"/>
    </row>
    <row r="53" spans="1:4" s="3" customFormat="1" ht="12">
      <c r="A53" s="33"/>
      <c r="B53" s="9"/>
      <c r="C53" s="31"/>
      <c r="D53" s="31"/>
    </row>
    <row r="54" spans="1:4" s="3" customFormat="1" ht="12">
      <c r="A54" s="33"/>
      <c r="B54" s="9"/>
      <c r="C54" s="31"/>
      <c r="D54" s="31"/>
    </row>
    <row r="55" spans="1:4" s="3" customFormat="1" ht="12">
      <c r="A55" s="33"/>
      <c r="B55" s="9"/>
      <c r="C55" s="31"/>
      <c r="D55" s="31"/>
    </row>
    <row r="56" spans="1:4" s="3" customFormat="1" ht="12">
      <c r="A56" s="33"/>
      <c r="B56" s="9"/>
      <c r="C56" s="31"/>
      <c r="D56" s="31"/>
    </row>
    <row r="57" spans="1:4" s="35" customFormat="1" ht="12">
      <c r="A57" s="33"/>
      <c r="B57" s="96"/>
      <c r="C57" s="97"/>
      <c r="D57" s="97"/>
    </row>
    <row r="58" spans="1:4" s="35" customFormat="1" ht="12">
      <c r="A58" s="34" t="s">
        <v>48</v>
      </c>
      <c r="B58" s="96" t="s">
        <v>48</v>
      </c>
      <c r="C58" s="97"/>
      <c r="D58" s="97">
        <v>2017</v>
      </c>
    </row>
    <row r="59" spans="1:4" s="35" customFormat="1" ht="12">
      <c r="A59" s="34"/>
      <c r="B59" s="96"/>
      <c r="C59" s="97"/>
      <c r="D59" s="97"/>
    </row>
    <row r="60" spans="1:4" s="35" customFormat="1" ht="12">
      <c r="A60" s="34"/>
      <c r="B60" s="96" t="s">
        <v>42</v>
      </c>
      <c r="C60" s="97"/>
      <c r="D60" s="97"/>
    </row>
    <row r="61" spans="1:15" s="35" customFormat="1" ht="12">
      <c r="A61" s="34"/>
      <c r="B61" s="96"/>
      <c r="C61" s="97"/>
      <c r="D61" s="97"/>
      <c r="K61" s="96"/>
      <c r="L61" s="96"/>
      <c r="M61" s="96"/>
      <c r="N61" s="96"/>
      <c r="O61" s="96"/>
    </row>
    <row r="62" spans="1:4" s="96" customFormat="1" ht="12">
      <c r="A62" s="34"/>
      <c r="C62" s="98"/>
      <c r="D62" s="98"/>
    </row>
    <row r="63" spans="1:4" s="96" customFormat="1" ht="12">
      <c r="A63" s="34"/>
      <c r="B63" s="33" t="s">
        <v>3</v>
      </c>
      <c r="C63" s="98"/>
      <c r="D63" s="98"/>
    </row>
    <row r="64" spans="1:4" s="96" customFormat="1" ht="12">
      <c r="A64" s="34"/>
      <c r="B64" s="33" t="s">
        <v>4</v>
      </c>
      <c r="C64" s="98"/>
      <c r="D64" s="98"/>
    </row>
    <row r="65" spans="1:4" s="96" customFormat="1" ht="12">
      <c r="A65" s="34"/>
      <c r="B65" s="33" t="s">
        <v>5</v>
      </c>
      <c r="C65" s="98"/>
      <c r="D65" s="98"/>
    </row>
    <row r="66" spans="1:4" s="96" customFormat="1" ht="12">
      <c r="A66" s="34"/>
      <c r="B66" s="33" t="s">
        <v>6</v>
      </c>
      <c r="C66" s="98"/>
      <c r="D66" s="98"/>
    </row>
    <row r="67" spans="1:4" s="96" customFormat="1" ht="12">
      <c r="A67" s="34"/>
      <c r="B67" s="33" t="s">
        <v>7</v>
      </c>
      <c r="C67" s="98"/>
      <c r="D67" s="98"/>
    </row>
    <row r="68" spans="1:4" s="96" customFormat="1" ht="12">
      <c r="A68" s="34"/>
      <c r="B68" s="33" t="s">
        <v>8</v>
      </c>
      <c r="C68" s="98"/>
      <c r="D68" s="98"/>
    </row>
    <row r="69" spans="1:4" s="96" customFormat="1" ht="12">
      <c r="A69" s="34"/>
      <c r="B69" s="33" t="s">
        <v>9</v>
      </c>
      <c r="C69" s="98"/>
      <c r="D69" s="98"/>
    </row>
    <row r="70" spans="1:4" s="96" customFormat="1" ht="12">
      <c r="A70" s="34"/>
      <c r="B70" s="33" t="s">
        <v>22</v>
      </c>
      <c r="C70" s="98"/>
      <c r="D70" s="98"/>
    </row>
    <row r="71" spans="1:4" s="96" customFormat="1" ht="12">
      <c r="A71" s="34"/>
      <c r="B71" s="33" t="s">
        <v>51</v>
      </c>
      <c r="C71" s="98"/>
      <c r="D71" s="98"/>
    </row>
    <row r="72" spans="1:4" s="96" customFormat="1" ht="12">
      <c r="A72" s="34"/>
      <c r="B72" s="34"/>
      <c r="C72" s="98"/>
      <c r="D72" s="98"/>
    </row>
    <row r="73" spans="1:4" s="96" customFormat="1" ht="12">
      <c r="A73" s="34"/>
      <c r="B73" s="34" t="s">
        <v>27</v>
      </c>
      <c r="C73" s="98"/>
      <c r="D73" s="98"/>
    </row>
    <row r="74" spans="1:4" s="96" customFormat="1" ht="12">
      <c r="A74" s="34"/>
      <c r="B74" s="34"/>
      <c r="C74" s="98"/>
      <c r="D74" s="98"/>
    </row>
    <row r="75" spans="1:4" s="96" customFormat="1" ht="12">
      <c r="A75" s="34"/>
      <c r="B75" s="34">
        <v>39448</v>
      </c>
      <c r="C75" s="98"/>
      <c r="D75" s="98"/>
    </row>
    <row r="76" spans="1:4" s="96" customFormat="1" ht="12">
      <c r="A76" s="34"/>
      <c r="B76" s="34">
        <v>39479</v>
      </c>
      <c r="C76" s="98"/>
      <c r="D76" s="98"/>
    </row>
    <row r="77" spans="1:4" s="96" customFormat="1" ht="12">
      <c r="A77" s="34"/>
      <c r="B77" s="34">
        <v>39508</v>
      </c>
      <c r="C77" s="98"/>
      <c r="D77" s="98"/>
    </row>
    <row r="78" spans="1:4" s="96" customFormat="1" ht="12">
      <c r="A78" s="34"/>
      <c r="B78" s="34">
        <v>39539</v>
      </c>
      <c r="C78" s="98"/>
      <c r="D78" s="98"/>
    </row>
    <row r="79" spans="1:4" s="96" customFormat="1" ht="12">
      <c r="A79" s="34"/>
      <c r="B79" s="34">
        <v>39569</v>
      </c>
      <c r="C79" s="98"/>
      <c r="D79" s="98"/>
    </row>
    <row r="80" spans="1:4" s="96" customFormat="1" ht="12">
      <c r="A80" s="34"/>
      <c r="B80" s="34">
        <v>39600</v>
      </c>
      <c r="C80" s="98"/>
      <c r="D80" s="98"/>
    </row>
    <row r="81" spans="1:4" s="96" customFormat="1" ht="12">
      <c r="A81" s="34"/>
      <c r="B81" s="34">
        <v>39630</v>
      </c>
      <c r="C81" s="98"/>
      <c r="D81" s="98"/>
    </row>
    <row r="82" spans="1:4" s="96" customFormat="1" ht="12">
      <c r="A82" s="34"/>
      <c r="B82" s="34">
        <v>39661</v>
      </c>
      <c r="C82" s="98"/>
      <c r="D82" s="98"/>
    </row>
    <row r="83" spans="1:4" s="96" customFormat="1" ht="12">
      <c r="A83" s="34"/>
      <c r="B83" s="34">
        <v>39692</v>
      </c>
      <c r="C83" s="98"/>
      <c r="D83" s="98"/>
    </row>
    <row r="84" spans="1:4" s="96" customFormat="1" ht="12">
      <c r="A84" s="34"/>
      <c r="B84" s="34">
        <v>39722</v>
      </c>
      <c r="C84" s="98"/>
      <c r="D84" s="98"/>
    </row>
    <row r="85" spans="1:4" s="96" customFormat="1" ht="12">
      <c r="A85" s="34"/>
      <c r="B85" s="34">
        <v>39753</v>
      </c>
      <c r="C85" s="98"/>
      <c r="D85" s="98"/>
    </row>
    <row r="86" spans="1:4" s="96" customFormat="1" ht="12">
      <c r="A86" s="34"/>
      <c r="B86" s="34">
        <v>39783</v>
      </c>
      <c r="C86" s="98"/>
      <c r="D86" s="98"/>
    </row>
    <row r="87" spans="1:4" s="96" customFormat="1" ht="12">
      <c r="A87" s="34"/>
      <c r="B87" s="34">
        <v>39814</v>
      </c>
      <c r="C87" s="98"/>
      <c r="D87" s="98"/>
    </row>
    <row r="88" spans="1:4" s="96" customFormat="1" ht="12">
      <c r="A88" s="34"/>
      <c r="B88" s="34">
        <v>39845</v>
      </c>
      <c r="C88" s="98"/>
      <c r="D88" s="98"/>
    </row>
    <row r="89" spans="1:4" s="96" customFormat="1" ht="12">
      <c r="A89" s="34"/>
      <c r="B89" s="34">
        <v>39873</v>
      </c>
      <c r="C89" s="98"/>
      <c r="D89" s="98"/>
    </row>
    <row r="90" spans="1:4" s="96" customFormat="1" ht="12">
      <c r="A90" s="34"/>
      <c r="B90" s="34">
        <v>39904</v>
      </c>
      <c r="C90" s="98"/>
      <c r="D90" s="98"/>
    </row>
    <row r="91" spans="1:4" s="96" customFormat="1" ht="12">
      <c r="A91" s="34"/>
      <c r="B91" s="34">
        <v>39934</v>
      </c>
      <c r="C91" s="98"/>
      <c r="D91" s="98"/>
    </row>
    <row r="92" spans="1:4" s="96" customFormat="1" ht="12">
      <c r="A92" s="34"/>
      <c r="B92" s="34">
        <v>39965</v>
      </c>
      <c r="C92" s="98"/>
      <c r="D92" s="98"/>
    </row>
    <row r="93" spans="1:4" s="96" customFormat="1" ht="12">
      <c r="A93" s="34"/>
      <c r="B93" s="34">
        <v>39995</v>
      </c>
      <c r="C93" s="98"/>
      <c r="D93" s="98"/>
    </row>
    <row r="94" spans="1:4" s="96" customFormat="1" ht="12">
      <c r="A94" s="34"/>
      <c r="B94" s="34">
        <v>40026</v>
      </c>
      <c r="C94" s="98"/>
      <c r="D94" s="98"/>
    </row>
    <row r="95" spans="1:4" s="96" customFormat="1" ht="12">
      <c r="A95" s="34"/>
      <c r="B95" s="34">
        <v>40057</v>
      </c>
      <c r="C95" s="98"/>
      <c r="D95" s="98"/>
    </row>
    <row r="96" spans="1:4" s="96" customFormat="1" ht="12">
      <c r="A96" s="34"/>
      <c r="B96" s="34">
        <v>40087</v>
      </c>
      <c r="C96" s="98"/>
      <c r="D96" s="98"/>
    </row>
    <row r="97" spans="1:4" s="96" customFormat="1" ht="12">
      <c r="A97" s="34"/>
      <c r="B97" s="34">
        <v>40118</v>
      </c>
      <c r="C97" s="98"/>
      <c r="D97" s="98"/>
    </row>
    <row r="98" spans="1:4" s="96" customFormat="1" ht="12">
      <c r="A98" s="34"/>
      <c r="B98" s="34">
        <v>40148</v>
      </c>
      <c r="C98" s="98"/>
      <c r="D98" s="98"/>
    </row>
    <row r="99" spans="1:4" s="96" customFormat="1" ht="12">
      <c r="A99" s="34"/>
      <c r="B99" s="34">
        <v>40179</v>
      </c>
      <c r="C99" s="98"/>
      <c r="D99" s="98"/>
    </row>
    <row r="100" spans="1:4" s="96" customFormat="1" ht="12">
      <c r="A100" s="34"/>
      <c r="B100" s="34">
        <v>40210</v>
      </c>
      <c r="C100" s="98"/>
      <c r="D100" s="98"/>
    </row>
    <row r="101" spans="1:4" s="96" customFormat="1" ht="12">
      <c r="A101" s="34"/>
      <c r="B101" s="34">
        <v>40238</v>
      </c>
      <c r="C101" s="98"/>
      <c r="D101" s="98"/>
    </row>
    <row r="102" spans="1:4" s="96" customFormat="1" ht="12">
      <c r="A102" s="34"/>
      <c r="B102" s="34">
        <v>40269</v>
      </c>
      <c r="C102" s="98"/>
      <c r="D102" s="98"/>
    </row>
    <row r="103" spans="1:4" s="96" customFormat="1" ht="12">
      <c r="A103" s="34"/>
      <c r="B103" s="34">
        <v>40299</v>
      </c>
      <c r="C103" s="98"/>
      <c r="D103" s="98"/>
    </row>
    <row r="104" spans="1:4" s="96" customFormat="1" ht="12">
      <c r="A104" s="34"/>
      <c r="B104" s="34">
        <v>40330</v>
      </c>
      <c r="C104" s="98"/>
      <c r="D104" s="98"/>
    </row>
    <row r="105" spans="1:4" s="96" customFormat="1" ht="12">
      <c r="A105" s="34"/>
      <c r="B105" s="34">
        <v>40360</v>
      </c>
      <c r="C105" s="98"/>
      <c r="D105" s="98"/>
    </row>
    <row r="106" spans="1:4" s="96" customFormat="1" ht="12">
      <c r="A106" s="34"/>
      <c r="B106" s="34">
        <v>40391</v>
      </c>
      <c r="C106" s="98"/>
      <c r="D106" s="98"/>
    </row>
    <row r="107" spans="1:4" s="96" customFormat="1" ht="12">
      <c r="A107" s="34"/>
      <c r="B107" s="34">
        <v>40422</v>
      </c>
      <c r="C107" s="98"/>
      <c r="D107" s="98"/>
    </row>
    <row r="108" spans="1:4" s="96" customFormat="1" ht="12">
      <c r="A108" s="34"/>
      <c r="B108" s="34">
        <v>40452</v>
      </c>
      <c r="C108" s="98"/>
      <c r="D108" s="98"/>
    </row>
    <row r="109" spans="1:4" s="96" customFormat="1" ht="12">
      <c r="A109" s="34"/>
      <c r="B109" s="34">
        <v>40483</v>
      </c>
      <c r="C109" s="98"/>
      <c r="D109" s="98"/>
    </row>
    <row r="110" spans="1:4" s="96" customFormat="1" ht="12">
      <c r="A110" s="34"/>
      <c r="B110" s="34">
        <v>40513</v>
      </c>
      <c r="C110" s="98"/>
      <c r="D110" s="98"/>
    </row>
    <row r="111" spans="1:4" s="96" customFormat="1" ht="12">
      <c r="A111" s="34"/>
      <c r="B111" s="34">
        <v>40544</v>
      </c>
      <c r="C111" s="98"/>
      <c r="D111" s="98"/>
    </row>
    <row r="112" spans="1:4" s="96" customFormat="1" ht="12">
      <c r="A112" s="34"/>
      <c r="B112" s="34">
        <v>40575</v>
      </c>
      <c r="C112" s="98"/>
      <c r="D112" s="98"/>
    </row>
    <row r="113" spans="1:4" s="96" customFormat="1" ht="12">
      <c r="A113" s="34"/>
      <c r="B113" s="34">
        <v>40603</v>
      </c>
      <c r="C113" s="98"/>
      <c r="D113" s="98"/>
    </row>
    <row r="114" spans="1:4" s="96" customFormat="1" ht="12">
      <c r="A114" s="34"/>
      <c r="B114" s="34">
        <v>40634</v>
      </c>
      <c r="C114" s="98"/>
      <c r="D114" s="98"/>
    </row>
    <row r="115" spans="1:4" s="96" customFormat="1" ht="12">
      <c r="A115" s="34"/>
      <c r="B115" s="34">
        <v>40664</v>
      </c>
      <c r="C115" s="98"/>
      <c r="D115" s="98"/>
    </row>
    <row r="116" spans="1:4" s="96" customFormat="1" ht="12">
      <c r="A116" s="34"/>
      <c r="B116" s="34">
        <v>40695</v>
      </c>
      <c r="C116" s="98"/>
      <c r="D116" s="98"/>
    </row>
    <row r="117" spans="1:4" s="96" customFormat="1" ht="12">
      <c r="A117" s="34"/>
      <c r="B117" s="34">
        <v>40725</v>
      </c>
      <c r="C117" s="98"/>
      <c r="D117" s="98"/>
    </row>
    <row r="118" spans="1:4" s="96" customFormat="1" ht="12">
      <c r="A118" s="34"/>
      <c r="B118" s="34">
        <v>40756</v>
      </c>
      <c r="C118" s="98"/>
      <c r="D118" s="98"/>
    </row>
    <row r="119" spans="1:4" s="96" customFormat="1" ht="12">
      <c r="A119" s="34"/>
      <c r="B119" s="34">
        <v>40787</v>
      </c>
      <c r="C119" s="98"/>
      <c r="D119" s="98"/>
    </row>
    <row r="120" spans="2:4" s="96" customFormat="1" ht="12">
      <c r="B120" s="34">
        <v>40817</v>
      </c>
      <c r="C120" s="98"/>
      <c r="D120" s="98"/>
    </row>
    <row r="121" spans="2:4" s="96" customFormat="1" ht="12">
      <c r="B121" s="34">
        <v>40848</v>
      </c>
      <c r="C121" s="98"/>
      <c r="D121" s="98"/>
    </row>
    <row r="122" spans="2:4" s="96" customFormat="1" ht="12">
      <c r="B122" s="34">
        <v>40878</v>
      </c>
      <c r="C122" s="98"/>
      <c r="D122" s="98"/>
    </row>
    <row r="123" spans="2:4" s="96" customFormat="1" ht="12">
      <c r="B123" s="34">
        <v>40909</v>
      </c>
      <c r="C123" s="98"/>
      <c r="D123" s="98"/>
    </row>
    <row r="124" spans="2:4" s="96" customFormat="1" ht="12">
      <c r="B124" s="34">
        <v>40940</v>
      </c>
      <c r="C124" s="98"/>
      <c r="D124" s="98"/>
    </row>
    <row r="125" spans="2:4" s="96" customFormat="1" ht="12">
      <c r="B125" s="34">
        <v>40969</v>
      </c>
      <c r="C125" s="98"/>
      <c r="D125" s="98"/>
    </row>
    <row r="126" spans="2:4" s="96" customFormat="1" ht="12">
      <c r="B126" s="34">
        <v>41000</v>
      </c>
      <c r="C126" s="98"/>
      <c r="D126" s="98"/>
    </row>
    <row r="127" spans="2:4" s="96" customFormat="1" ht="12">
      <c r="B127" s="34">
        <v>41030</v>
      </c>
      <c r="C127" s="98"/>
      <c r="D127" s="98"/>
    </row>
    <row r="128" spans="2:4" s="96" customFormat="1" ht="12">
      <c r="B128" s="34">
        <v>41061</v>
      </c>
      <c r="C128" s="98"/>
      <c r="D128" s="98"/>
    </row>
    <row r="129" spans="2:4" s="96" customFormat="1" ht="12">
      <c r="B129" s="34">
        <v>41091</v>
      </c>
      <c r="C129" s="98"/>
      <c r="D129" s="98"/>
    </row>
    <row r="130" spans="2:4" s="96" customFormat="1" ht="12">
      <c r="B130" s="34">
        <v>41122</v>
      </c>
      <c r="C130" s="98"/>
      <c r="D130" s="98"/>
    </row>
    <row r="131" spans="2:4" s="96" customFormat="1" ht="12">
      <c r="B131" s="34">
        <v>41153</v>
      </c>
      <c r="C131" s="98"/>
      <c r="D131" s="98"/>
    </row>
    <row r="132" spans="2:4" s="96" customFormat="1" ht="12">
      <c r="B132" s="34">
        <v>41183</v>
      </c>
      <c r="C132" s="98"/>
      <c r="D132" s="98"/>
    </row>
    <row r="133" spans="2:15" s="96" customFormat="1" ht="12">
      <c r="B133" s="34">
        <v>41214</v>
      </c>
      <c r="C133" s="98"/>
      <c r="D133" s="98"/>
      <c r="K133" s="35"/>
      <c r="L133" s="35"/>
      <c r="M133" s="35"/>
      <c r="N133" s="35"/>
      <c r="O133" s="35"/>
    </row>
    <row r="134" spans="2:4" s="35" customFormat="1" ht="12">
      <c r="B134" s="99">
        <v>41244</v>
      </c>
      <c r="C134" s="97"/>
      <c r="D134" s="97"/>
    </row>
    <row r="135" spans="3:4" s="35" customFormat="1" ht="12">
      <c r="C135" s="97"/>
      <c r="D135" s="97"/>
    </row>
    <row r="136" ht="12">
      <c r="B136" s="35"/>
    </row>
    <row r="137" ht="12">
      <c r="B137" s="35"/>
    </row>
    <row r="138" ht="12">
      <c r="B138" s="35"/>
    </row>
    <row r="139" ht="12">
      <c r="B139" s="35"/>
    </row>
  </sheetData>
  <sheetProtection password="CAD0" sheet="1" objects="1" scenarios="1"/>
  <mergeCells count="26">
    <mergeCell ref="C44:E44"/>
    <mergeCell ref="I44:L44"/>
    <mergeCell ref="A50:C50"/>
    <mergeCell ref="A48:C48"/>
    <mergeCell ref="A49:C49"/>
    <mergeCell ref="E49:H49"/>
    <mergeCell ref="I42:L42"/>
    <mergeCell ref="A37:F37"/>
    <mergeCell ref="G39:J39"/>
    <mergeCell ref="C43:E43"/>
    <mergeCell ref="I43:L43"/>
    <mergeCell ref="N2:O2"/>
    <mergeCell ref="O4:R4"/>
    <mergeCell ref="A4:D4"/>
    <mergeCell ref="E4:G4"/>
    <mergeCell ref="H4:N4"/>
    <mergeCell ref="S39:U39"/>
    <mergeCell ref="A51:C51"/>
    <mergeCell ref="Q2:R2"/>
    <mergeCell ref="S2:T2"/>
    <mergeCell ref="F43:H43"/>
    <mergeCell ref="F2:G2"/>
    <mergeCell ref="H2:I2"/>
    <mergeCell ref="L2:M2"/>
    <mergeCell ref="C42:E42"/>
    <mergeCell ref="F42:H42"/>
  </mergeCells>
  <conditionalFormatting sqref="D50:D51">
    <cfRule type="expression" priority="22" dxfId="0" stopIfTrue="1">
      <formula>OR($C50=$B$68,$C50=$B$69,$C50=$B$70)</formula>
    </cfRule>
    <cfRule type="expression" priority="23" dxfId="1" stopIfTrue="1">
      <formula>OR($W50=$B$60)</formula>
    </cfRule>
  </conditionalFormatting>
  <conditionalFormatting sqref="Z2:AA2 Z3:Z4 AC2:AC5 Z9:AA9 Z10 AC9:AE9 AC10:AC14 AE10:AE14 AI8:AI9 AG9:AH9 AH10:AH14 AK9:AM9 AK10:AK12 AL13 AM12:AM18 AO9:AO10 AR9:AR10 AR13:AR15 AP11:AQ12 AO13:AO15 AV6:AV9 AT9:AU9 AT10:AT12 AU13 AV14:AV15">
    <cfRule type="expression" priority="24" dxfId="1" stopIfTrue="1">
      <formula>AND($H$2="רן",$N$2="יחזקאל")</formula>
    </cfRule>
  </conditionalFormatting>
  <conditionalFormatting sqref="W6:W35">
    <cfRule type="cellIs" priority="106" dxfId="21" operator="equal" stopIfTrue="1">
      <formula>$B$60</formula>
    </cfRule>
  </conditionalFormatting>
  <conditionalFormatting sqref="T6:V35 G6:R35 A6:C35">
    <cfRule type="expression" priority="111" dxfId="0" stopIfTrue="1">
      <formula>WEEKDAY($B6)&gt;=6</formula>
    </cfRule>
  </conditionalFormatting>
  <conditionalFormatting sqref="D6:D35">
    <cfRule type="expression" priority="112" dxfId="0" stopIfTrue="1">
      <formula>WEEKDAY($B6)&gt;=6</formula>
    </cfRule>
    <cfRule type="expression" priority="113" dxfId="18" stopIfTrue="1">
      <formula>OR($A6=$B$70,$A6=$B$71)</formula>
    </cfRule>
  </conditionalFormatting>
  <conditionalFormatting sqref="E6">
    <cfRule type="expression" priority="13" dxfId="8" stopIfTrue="1">
      <formula>AND(SUM(H6:N6)&lt;G6,AND($C6&lt;&gt;$B$68,$C6&lt;&gt;$B$69,$C6&lt;&gt;$B$70))</formula>
    </cfRule>
    <cfRule type="expression" priority="14" dxfId="1" stopIfTrue="1">
      <formula>SUM(H6:N6)&gt;G6+0.0001</formula>
    </cfRule>
    <cfRule type="expression" priority="15" dxfId="0" stopIfTrue="1">
      <formula>WEEKDAY($B6)&gt;=6</formula>
    </cfRule>
  </conditionalFormatting>
  <conditionalFormatting sqref="F6">
    <cfRule type="expression" priority="16" dxfId="8" stopIfTrue="1">
      <formula>AND(SUM(H6:N6)&lt;G6,AND($C6&lt;&gt;$B$68,$C6&lt;&gt;$B$69,$C6&lt;&gt;$B$70))</formula>
    </cfRule>
    <cfRule type="expression" priority="17" dxfId="1" stopIfTrue="1">
      <formula>SUM(H6:N6)&gt;G6+0.0001</formula>
    </cfRule>
    <cfRule type="expression" priority="18" dxfId="0" stopIfTrue="1">
      <formula>WEEKDAY($B6)&gt;=6</formula>
    </cfRule>
  </conditionalFormatting>
  <conditionalFormatting sqref="E7:E35">
    <cfRule type="expression" priority="7" dxfId="8" stopIfTrue="1">
      <formula>AND(SUM(H7:N7)&lt;G7,AND($C7&lt;&gt;$B$68,$C7&lt;&gt;$B$69,$C7&lt;&gt;$B$70))</formula>
    </cfRule>
    <cfRule type="expression" priority="8" dxfId="1" stopIfTrue="1">
      <formula>SUM(H7:N7)&gt;G7+0.0001</formula>
    </cfRule>
    <cfRule type="expression" priority="9" dxfId="0" stopIfTrue="1">
      <formula>WEEKDAY($B7)&gt;=6</formula>
    </cfRule>
  </conditionalFormatting>
  <conditionalFormatting sqref="F7:F35">
    <cfRule type="expression" priority="10" dxfId="8" stopIfTrue="1">
      <formula>AND(SUM(H7:N7)&lt;G7,AND($C7&lt;&gt;$B$68,$C7&lt;&gt;$B$69,$C7&lt;&gt;$B$70))</formula>
    </cfRule>
    <cfRule type="expression" priority="11" dxfId="1" stopIfTrue="1">
      <formula>SUM(H7:N7)&gt;G7+0.0001</formula>
    </cfRule>
    <cfRule type="expression" priority="12" dxfId="0" stopIfTrue="1">
      <formula>WEEKDAY($B7)&gt;=6</formula>
    </cfRule>
  </conditionalFormatting>
  <conditionalFormatting sqref="S6">
    <cfRule type="expression" priority="4" dxfId="2" stopIfTrue="1">
      <formula>SUM(H6:N6)&lt;G6</formula>
    </cfRule>
    <cfRule type="expression" priority="5" dxfId="1" stopIfTrue="1">
      <formula>SUM(H6:N6)&gt;G6+0.00001</formula>
    </cfRule>
    <cfRule type="expression" priority="6" dxfId="0" stopIfTrue="1">
      <formula>WEEKDAY($B6)&gt;=6</formula>
    </cfRule>
  </conditionalFormatting>
  <conditionalFormatting sqref="S7:S35">
    <cfRule type="expression" priority="1" dxfId="2" stopIfTrue="1">
      <formula>SUM(H7:N7)&lt;G7</formula>
    </cfRule>
    <cfRule type="expression" priority="2" dxfId="1" stopIfTrue="1">
      <formula>SUM(H7:N7)&gt;G7+0.00001</formula>
    </cfRule>
    <cfRule type="expression" priority="3" dxfId="0" stopIfTrue="1">
      <formula>WEEKDAY($B7)&gt;=6</formula>
    </cfRule>
  </conditionalFormatting>
  <dataValidations count="3">
    <dataValidation type="time" allowBlank="1" showInputMessage="1" showErrorMessage="1" errorTitle="הזנה שגויה של שעות עבודה" error="נא להזין את שעות העבודה באופן הבא HH:MM&#10;&#10;לדוגמא ארבע וחצי שעות עבודה יוזנו:&#10;                           &#10;                           04:30" sqref="D50:D51 E6:F35 H6:R35">
      <formula1>0</formula1>
      <formula2>0.9993055555555556</formula2>
    </dataValidation>
    <dataValidation type="list" allowBlank="1" showInputMessage="1" showErrorMessage="1" error="הזן ערב חג בגין ימים בהם העבודה דומה לימי שישי&#10;&#10;הזן שבתון בגין ימים בהם העבודה דומה ליום שבת" sqref="A6:A35">
      <formula1>$B$70:$B$71</formula1>
    </dataValidation>
    <dataValidation type="list" allowBlank="1" showInputMessage="1" showErrorMessage="1" error="במידה והנתונים בגין יום מסויים הוזנו באיחור של יותר מ-48 שעות, יש חציין כן בשורה הרלבנטית" sqref="V6:V35">
      <formula1>$B$73:$B$74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50" r:id="rId3"/>
  <headerFooter>
    <oddHeader>&amp;L&amp;A&amp;C&amp;F&amp;R&amp;T
&amp;D</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רן יחזקאל</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נספח ב – דיווח שעות עבודה מחקר ופיתוח – לשנת 2017</dc:title>
  <dc:subject/>
  <dc:creator>עמוס זמיר</dc:creator>
  <cp:keywords/>
  <dc:description/>
  <cp:lastModifiedBy>user</cp:lastModifiedBy>
  <cp:lastPrinted>2011-04-13T06:23:27Z</cp:lastPrinted>
  <dcterms:created xsi:type="dcterms:W3CDTF">2006-02-03T20:28:18Z</dcterms:created>
  <dcterms:modified xsi:type="dcterms:W3CDTF">2017-01-05T14:26:51Z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vXEventDate">
    <vt:lpwstr/>
  </property>
  <property fmtid="{D5CDD505-2E9C-101B-9397-08002B2CF9AE}" pid="3" name="GovXLanguage">
    <vt:lpwstr>heIL</vt:lpwstr>
  </property>
  <property fmtid="{D5CDD505-2E9C-101B-9397-08002B2CF9AE}" pid="4" name="MMDSubjectsTaxHTField0">
    <vt:lpwstr>מחקר ופיתוח|3e648f8a-743e-4cc0-a40a-3063a19707eb;המדען הראשי|0c656e7f-2f4f-4390-acb7-bfb0216e263b</vt:lpwstr>
  </property>
  <property fmtid="{D5CDD505-2E9C-101B-9397-08002B2CF9AE}" pid="5" name="GovXDescriptionImg">
    <vt:lpwstr/>
  </property>
  <property fmtid="{D5CDD505-2E9C-101B-9397-08002B2CF9AE}" pid="6" name="PublishingRollupImage">
    <vt:lpwstr/>
  </property>
  <property fmtid="{D5CDD505-2E9C-101B-9397-08002B2CF9AE}" pid="7" name="NewStatus">
    <vt:lpwstr/>
  </property>
  <property fmtid="{D5CDD505-2E9C-101B-9397-08002B2CF9AE}" pid="8" name="PublishingContactEmail">
    <vt:lpwstr/>
  </property>
  <property fmtid="{D5CDD505-2E9C-101B-9397-08002B2CF9AE}" pid="9" name="GovXRobotsFollow">
    <vt:lpwstr>1</vt:lpwstr>
  </property>
  <property fmtid="{D5CDD505-2E9C-101B-9397-08002B2CF9AE}" pid="10" name="GovXRobotsIndex">
    <vt:lpwstr>1</vt:lpwstr>
  </property>
  <property fmtid="{D5CDD505-2E9C-101B-9397-08002B2CF9AE}" pid="11" name="MMDAudienceTaxHTField0">
    <vt:lpwstr/>
  </property>
  <property fmtid="{D5CDD505-2E9C-101B-9397-08002B2CF9AE}" pid="12" name="HiddenURL">
    <vt:lpwstr/>
  </property>
  <property fmtid="{D5CDD505-2E9C-101B-9397-08002B2CF9AE}" pid="13" name="PublishingVariationRelationshipLinkFieldID">
    <vt:lpwstr>, </vt:lpwstr>
  </property>
  <property fmtid="{D5CDD505-2E9C-101B-9397-08002B2CF9AE}" pid="14" name="IconOverlay">
    <vt:lpwstr/>
  </property>
  <property fmtid="{D5CDD505-2E9C-101B-9397-08002B2CF9AE}" pid="15" name="MaslolimMerkazHashkaot">
    <vt:lpwstr/>
  </property>
  <property fmtid="{D5CDD505-2E9C-101B-9397-08002B2CF9AE}" pid="16" name="GovXMainTitle">
    <vt:lpwstr>נספח ב – דיווח שעות עבודה מחקר ופיתוח – לשנת 2017</vt:lpwstr>
  </property>
  <property fmtid="{D5CDD505-2E9C-101B-9397-08002B2CF9AE}" pid="17" name="PublishingVariationGroupID">
    <vt:lpwstr/>
  </property>
  <property fmtid="{D5CDD505-2E9C-101B-9397-08002B2CF9AE}" pid="18" name="URL">
    <vt:lpwstr/>
  </property>
  <property fmtid="{D5CDD505-2E9C-101B-9397-08002B2CF9AE}" pid="19" name="GovXDescription">
    <vt:lpwstr/>
  </property>
  <property fmtid="{D5CDD505-2E9C-101B-9397-08002B2CF9AE}" pid="20" name="hd629a283e1e41e7b148932bae66dfc5">
    <vt:lpwstr>המדען הראשי|44ceba6c-a312-49a8-b6d7-8bc9b6fc6cc6</vt:lpwstr>
  </property>
  <property fmtid="{D5CDD505-2E9C-101B-9397-08002B2CF9AE}" pid="21" name="Audience">
    <vt:lpwstr/>
  </property>
  <property fmtid="{D5CDD505-2E9C-101B-9397-08002B2CF9AE}" pid="22" name="MMDUnitsNameTaxHTField0">
    <vt:lpwstr/>
  </property>
  <property fmtid="{D5CDD505-2E9C-101B-9397-08002B2CF9AE}" pid="23" name="Hamadan">
    <vt:lpwstr>קרן המופ</vt:lpwstr>
  </property>
  <property fmtid="{D5CDD505-2E9C-101B-9397-08002B2CF9AE}" pid="24" name="PublishingExpirationDate">
    <vt:lpwstr/>
  </property>
  <property fmtid="{D5CDD505-2E9C-101B-9397-08002B2CF9AE}" pid="25" name="RelatedUnits">
    <vt:lpwstr/>
  </property>
  <property fmtid="{D5CDD505-2E9C-101B-9397-08002B2CF9AE}" pid="26" name="PublishingContactPicture">
    <vt:lpwstr>, </vt:lpwstr>
  </property>
  <property fmtid="{D5CDD505-2E9C-101B-9397-08002B2CF9AE}" pid="27" name="PublishingStartDate">
    <vt:lpwstr/>
  </property>
  <property fmtid="{D5CDD505-2E9C-101B-9397-08002B2CF9AE}" pid="28" name="RelevantProcedure">
    <vt:lpwstr>נוהל ניהול מערכת הכספים לצרכי מו"פ והגשת דו"חות ביצוע במהלך תקופת המו"פ ובסיומה 200-03</vt:lpwstr>
  </property>
  <property fmtid="{D5CDD505-2E9C-101B-9397-08002B2CF9AE}" pid="29" name="PublishingContact">
    <vt:lpwstr/>
  </property>
  <property fmtid="{D5CDD505-2E9C-101B-9397-08002B2CF9AE}" pid="30" name="PublishingContactName">
    <vt:lpwstr/>
  </property>
  <property fmtid="{D5CDD505-2E9C-101B-9397-08002B2CF9AE}" pid="31" name="MMDTypesTaxHTField0">
    <vt:lpwstr>טופס פיזי|92b18d73-8706-49da-843e-7c037b2962e5</vt:lpwstr>
  </property>
  <property fmtid="{D5CDD505-2E9C-101B-9397-08002B2CF9AE}" pid="32" name="StepMadaan">
    <vt:lpwstr>ביצוע</vt:lpwstr>
  </property>
  <property fmtid="{D5CDD505-2E9C-101B-9397-08002B2CF9AE}" pid="33" name="GovXContentSection">
    <vt:lpwstr/>
  </property>
  <property fmtid="{D5CDD505-2E9C-101B-9397-08002B2CF9AE}" pid="34" name="TaxCatchAll">
    <vt:lpwstr>84;#מחקר ופיתוח|3e648f8a-743e-4cc0-a40a-3063a19707eb;#127;#טופס פיזי|92b18d73-8706-49da-843e-7c037b2962e5;#58;#המדען הראשי|44ceba6c-a312-49a8-b6d7-8bc9b6fc6cc6;#167;#המדען הראשי|0c656e7f-2f4f-4390-acb7-bfb0216e263b</vt:lpwstr>
  </property>
  <property fmtid="{D5CDD505-2E9C-101B-9397-08002B2CF9AE}" pid="35" name="MMDRelatedUnits">
    <vt:lpwstr>58;#המדען הראשי|44ceba6c-a312-49a8-b6d7-8bc9b6fc6cc6</vt:lpwstr>
  </property>
  <property fmtid="{D5CDD505-2E9C-101B-9397-08002B2CF9AE}" pid="36" name="MMDAudience">
    <vt:lpwstr/>
  </property>
  <property fmtid="{D5CDD505-2E9C-101B-9397-08002B2CF9AE}" pid="37" name="MMDSubjects">
    <vt:lpwstr>84;#מחקר ופיתוח|3e648f8a-743e-4cc0-a40a-3063a19707eb;#167;#המדען הראשי|0c656e7f-2f4f-4390-acb7-bfb0216e263b</vt:lpwstr>
  </property>
  <property fmtid="{D5CDD505-2E9C-101B-9397-08002B2CF9AE}" pid="38" name="MMDUnitsName">
    <vt:lpwstr/>
  </property>
  <property fmtid="{D5CDD505-2E9C-101B-9397-08002B2CF9AE}" pid="39" name="MMDTypes">
    <vt:lpwstr>127;#טופס פיזי|92b18d73-8706-49da-843e-7c037b2962e5</vt:lpwstr>
  </property>
  <property fmtid="{D5CDD505-2E9C-101B-9397-08002B2CF9AE}" pid="40" name="MMDKeywordsTaxHTField0">
    <vt:lpwstr/>
  </property>
  <property fmtid="{D5CDD505-2E9C-101B-9397-08002B2CF9AE}" pid="41" name="MMDKeywords">
    <vt:lpwstr/>
  </property>
</Properties>
</file>